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llace\Desktop\2024 Budget\"/>
    </mc:Choice>
  </mc:AlternateContent>
  <xr:revisionPtr revIDLastSave="0" documentId="13_ncr:1_{E0D44691-4991-4A16-85A9-14C1669CF8BC}" xr6:coauthVersionLast="47" xr6:coauthVersionMax="47" xr10:uidLastSave="{00000000-0000-0000-0000-000000000000}"/>
  <bookViews>
    <workbookView xWindow="-28920" yWindow="-120" windowWidth="29040" windowHeight="15840" tabRatio="850" xr2:uid="{00000000-000D-0000-FFFF-FFFF00000000}"/>
  </bookViews>
  <sheets>
    <sheet name="General Fund" sheetId="1" r:id="rId1"/>
    <sheet name="Water" sheetId="4" r:id="rId2"/>
    <sheet name="Sewer" sheetId="5" r:id="rId3"/>
    <sheet name="Trash" sheetId="6" r:id="rId4"/>
    <sheet name="COMM DEV" sheetId="7" r:id="rId5"/>
    <sheet name="CTF " sheetId="8" r:id="rId6"/>
    <sheet name="Grand Theater" sheetId="9" r:id="rId7"/>
    <sheet name="2023 Budget" sheetId="3" state="hidden" r:id="rId8"/>
    <sheet name="Salaries" sheetId="2" state="hidden" r:id="rId9"/>
  </sheets>
  <definedNames>
    <definedName name="_xlnm.Print_Area" localSheetId="0">'General Fund'!$A$1:$O$967</definedName>
    <definedName name="_xlnm.Print_Titles" localSheetId="0">'General Fund'!$1:$1</definedName>
  </definedNames>
  <calcPr calcId="191029"/>
</workbook>
</file>

<file path=xl/calcChain.xml><?xml version="1.0" encoding="utf-8"?>
<calcChain xmlns="http://schemas.openxmlformats.org/spreadsheetml/2006/main">
  <c r="E85" i="9" l="1"/>
  <c r="E83" i="9"/>
  <c r="F80" i="9"/>
  <c r="E78" i="9"/>
  <c r="E80" i="9" s="1"/>
  <c r="E77" i="9"/>
  <c r="E76" i="9"/>
  <c r="E75" i="9"/>
  <c r="F72" i="9"/>
  <c r="E70" i="9"/>
  <c r="E72" i="9" s="1"/>
  <c r="E69" i="9"/>
  <c r="F66" i="9"/>
  <c r="E64" i="9"/>
  <c r="E63" i="9"/>
  <c r="E66" i="9" s="1"/>
  <c r="F60" i="9"/>
  <c r="E58" i="9"/>
  <c r="E57" i="9"/>
  <c r="E56" i="9"/>
  <c r="E55" i="9"/>
  <c r="E54" i="9"/>
  <c r="E53" i="9"/>
  <c r="E52" i="9"/>
  <c r="E51" i="9"/>
  <c r="E50" i="9"/>
  <c r="E49" i="9"/>
  <c r="E60" i="9" s="1"/>
  <c r="F46" i="9"/>
  <c r="F87" i="9" s="1"/>
  <c r="F44" i="9"/>
  <c r="E42" i="9"/>
  <c r="E41" i="9"/>
  <c r="E40" i="9"/>
  <c r="E44" i="9" s="1"/>
  <c r="E46" i="9" s="1"/>
  <c r="E39" i="9"/>
  <c r="E34" i="9"/>
  <c r="F26" i="9"/>
  <c r="F28" i="9" s="1"/>
  <c r="F93" i="9" s="1"/>
  <c r="E26" i="9"/>
  <c r="E28" i="9" s="1"/>
  <c r="E24" i="9"/>
  <c r="E16" i="9"/>
  <c r="E14" i="9"/>
  <c r="F11" i="9"/>
  <c r="E9" i="9"/>
  <c r="E11" i="9" s="1"/>
  <c r="E8" i="9"/>
  <c r="E7" i="9"/>
  <c r="E6" i="9"/>
  <c r="F130" i="8"/>
  <c r="F146" i="8" s="1"/>
  <c r="E130" i="8"/>
  <c r="D130" i="8"/>
  <c r="F116" i="8"/>
  <c r="E116" i="8"/>
  <c r="E146" i="8" s="1"/>
  <c r="D116" i="8"/>
  <c r="D146" i="8" s="1"/>
  <c r="E88" i="8"/>
  <c r="F45" i="8"/>
  <c r="F425" i="7"/>
  <c r="E425" i="7"/>
  <c r="D425" i="7"/>
  <c r="D427" i="7" s="1"/>
  <c r="F411" i="7"/>
  <c r="F427" i="7" s="1"/>
  <c r="E411" i="7"/>
  <c r="E427" i="7" s="1"/>
  <c r="D411" i="7"/>
  <c r="F397" i="7"/>
  <c r="E397" i="7"/>
  <c r="D397" i="7"/>
  <c r="F383" i="7"/>
  <c r="E383" i="7"/>
  <c r="D383" i="7"/>
  <c r="F369" i="7"/>
  <c r="E369" i="7"/>
  <c r="D369" i="7"/>
  <c r="F355" i="7"/>
  <c r="E355" i="7"/>
  <c r="D355" i="7"/>
  <c r="F341" i="7"/>
  <c r="E341" i="7"/>
  <c r="D341" i="7"/>
  <c r="F327" i="7"/>
  <c r="E327" i="7"/>
  <c r="D327" i="7"/>
  <c r="F313" i="7"/>
  <c r="E313" i="7"/>
  <c r="D313" i="7"/>
  <c r="F299" i="7"/>
  <c r="E299" i="7"/>
  <c r="D299" i="7"/>
  <c r="F285" i="7"/>
  <c r="E285" i="7"/>
  <c r="D285" i="7"/>
  <c r="F271" i="7"/>
  <c r="E271" i="7"/>
  <c r="D271" i="7"/>
  <c r="F257" i="7"/>
  <c r="E257" i="7"/>
  <c r="D257" i="7"/>
  <c r="F243" i="7"/>
  <c r="E243" i="7"/>
  <c r="D243" i="7"/>
  <c r="F229" i="7"/>
  <c r="E229" i="7"/>
  <c r="D229" i="7"/>
  <c r="F215" i="7"/>
  <c r="E215" i="7"/>
  <c r="D215" i="7"/>
  <c r="F201" i="7"/>
  <c r="E201" i="7"/>
  <c r="D201" i="7"/>
  <c r="F187" i="7"/>
  <c r="E187" i="7"/>
  <c r="D187" i="7"/>
  <c r="F173" i="7"/>
  <c r="E173" i="7"/>
  <c r="D173" i="7"/>
  <c r="F159" i="7"/>
  <c r="E159" i="7"/>
  <c r="D159" i="7"/>
  <c r="F141" i="7"/>
  <c r="F143" i="7" s="1"/>
  <c r="E141" i="7"/>
  <c r="E143" i="7" s="1"/>
  <c r="D141" i="7"/>
  <c r="F127" i="7"/>
  <c r="E127" i="7"/>
  <c r="D127" i="7"/>
  <c r="D143" i="7" s="1"/>
  <c r="D428" i="7" s="1"/>
  <c r="F113" i="7"/>
  <c r="E113" i="7"/>
  <c r="D113" i="7"/>
  <c r="F99" i="7"/>
  <c r="E99" i="7"/>
  <c r="D99" i="7"/>
  <c r="F85" i="7"/>
  <c r="E85" i="7"/>
  <c r="D85" i="7"/>
  <c r="F71" i="7"/>
  <c r="E71" i="7"/>
  <c r="D71" i="7"/>
  <c r="F57" i="7"/>
  <c r="E57" i="7"/>
  <c r="D57" i="7"/>
  <c r="F43" i="7"/>
  <c r="F29" i="7"/>
  <c r="E29" i="7"/>
  <c r="D29" i="7"/>
  <c r="F15" i="7"/>
  <c r="E15" i="7"/>
  <c r="D15" i="7"/>
  <c r="E87" i="9" l="1"/>
  <c r="E93" i="9" s="1"/>
  <c r="E428" i="7"/>
  <c r="F428" i="7"/>
  <c r="E127" i="6" l="1"/>
  <c r="I125" i="6"/>
  <c r="H125" i="6"/>
  <c r="G125" i="6"/>
  <c r="F125" i="6"/>
  <c r="E125" i="6"/>
  <c r="K125" i="6" s="1"/>
  <c r="K124" i="6"/>
  <c r="K127" i="6" s="1"/>
  <c r="J124" i="6"/>
  <c r="I124" i="6"/>
  <c r="I127" i="6" s="1"/>
  <c r="H124" i="6"/>
  <c r="H127" i="6" s="1"/>
  <c r="G124" i="6"/>
  <c r="G127" i="6" s="1"/>
  <c r="F124" i="6"/>
  <c r="F127" i="6" s="1"/>
  <c r="E124" i="6"/>
  <c r="N121" i="6"/>
  <c r="N125" i="6" s="1"/>
  <c r="K121" i="6"/>
  <c r="J121" i="6"/>
  <c r="J125" i="6" s="1"/>
  <c r="N119" i="6"/>
  <c r="L119" i="6"/>
  <c r="K119" i="6"/>
  <c r="J119" i="6"/>
  <c r="K117" i="6"/>
  <c r="J117" i="6"/>
  <c r="L117" i="6" s="1"/>
  <c r="L116" i="6"/>
  <c r="K116" i="6"/>
  <c r="J116" i="6"/>
  <c r="K115" i="6"/>
  <c r="J115" i="6"/>
  <c r="L115" i="6" s="1"/>
  <c r="L114" i="6"/>
  <c r="K114" i="6"/>
  <c r="J114" i="6"/>
  <c r="N111" i="6"/>
  <c r="K111" i="6"/>
  <c r="J111" i="6"/>
  <c r="L111" i="6" s="1"/>
  <c r="L109" i="6"/>
  <c r="K109" i="6"/>
  <c r="J109" i="6"/>
  <c r="K108" i="6"/>
  <c r="J108" i="6"/>
  <c r="L108" i="6" s="1"/>
  <c r="L107" i="6"/>
  <c r="K107" i="6"/>
  <c r="J107" i="6"/>
  <c r="N103" i="6"/>
  <c r="K103" i="6"/>
  <c r="J103" i="6"/>
  <c r="L103" i="6" s="1"/>
  <c r="K101" i="6"/>
  <c r="J101" i="6"/>
  <c r="L101" i="6" s="1"/>
  <c r="K100" i="6"/>
  <c r="J100" i="6"/>
  <c r="L100" i="6" s="1"/>
  <c r="K99" i="6"/>
  <c r="J99" i="6"/>
  <c r="L99" i="6" s="1"/>
  <c r="K98" i="6"/>
  <c r="J98" i="6"/>
  <c r="L98" i="6" s="1"/>
  <c r="K97" i="6"/>
  <c r="J97" i="6"/>
  <c r="L97" i="6" s="1"/>
  <c r="K96" i="6"/>
  <c r="J96" i="6"/>
  <c r="L96" i="6" s="1"/>
  <c r="K95" i="6"/>
  <c r="J95" i="6"/>
  <c r="L95" i="6" s="1"/>
  <c r="K94" i="6"/>
  <c r="J94" i="6"/>
  <c r="L94" i="6" s="1"/>
  <c r="N90" i="6"/>
  <c r="K90" i="6"/>
  <c r="J90" i="6"/>
  <c r="L90" i="6" s="1"/>
  <c r="L88" i="6"/>
  <c r="K88" i="6"/>
  <c r="J88" i="6"/>
  <c r="K87" i="6"/>
  <c r="J87" i="6"/>
  <c r="L87" i="6" s="1"/>
  <c r="L86" i="6"/>
  <c r="K86" i="6"/>
  <c r="J86" i="6"/>
  <c r="K85" i="6"/>
  <c r="J85" i="6"/>
  <c r="L85" i="6" s="1"/>
  <c r="L84" i="6"/>
  <c r="K84" i="6"/>
  <c r="J84" i="6"/>
  <c r="N80" i="6"/>
  <c r="K80" i="6"/>
  <c r="J80" i="6"/>
  <c r="L80" i="6" s="1"/>
  <c r="L78" i="6"/>
  <c r="K78" i="6"/>
  <c r="J78" i="6"/>
  <c r="K77" i="6"/>
  <c r="J77" i="6"/>
  <c r="L77" i="6" s="1"/>
  <c r="L76" i="6"/>
  <c r="K76" i="6"/>
  <c r="J76" i="6"/>
  <c r="K75" i="6"/>
  <c r="J75" i="6"/>
  <c r="L75" i="6" s="1"/>
  <c r="L74" i="6"/>
  <c r="K74" i="6"/>
  <c r="J74" i="6"/>
  <c r="K73" i="6"/>
  <c r="J73" i="6"/>
  <c r="L73" i="6" s="1"/>
  <c r="L72" i="6"/>
  <c r="K72" i="6"/>
  <c r="J72" i="6"/>
  <c r="K71" i="6"/>
  <c r="J71" i="6"/>
  <c r="L71" i="6" s="1"/>
  <c r="L70" i="6"/>
  <c r="K70" i="6"/>
  <c r="J70" i="6"/>
  <c r="K69" i="6"/>
  <c r="J69" i="6"/>
  <c r="L69" i="6" s="1"/>
  <c r="L68" i="6"/>
  <c r="K68" i="6"/>
  <c r="J68" i="6"/>
  <c r="K67" i="6"/>
  <c r="J67" i="6"/>
  <c r="L67" i="6" s="1"/>
  <c r="L66" i="6"/>
  <c r="K66" i="6"/>
  <c r="J66" i="6"/>
  <c r="K65" i="6"/>
  <c r="J65" i="6"/>
  <c r="L65" i="6" s="1"/>
  <c r="L64" i="6"/>
  <c r="K64" i="6"/>
  <c r="J64" i="6"/>
  <c r="K60" i="6"/>
  <c r="J60" i="6"/>
  <c r="L60" i="6" s="1"/>
  <c r="L58" i="6"/>
  <c r="K58" i="6"/>
  <c r="J58" i="6"/>
  <c r="N52" i="6"/>
  <c r="K52" i="6"/>
  <c r="J52" i="6"/>
  <c r="L52" i="6" s="1"/>
  <c r="K50" i="6"/>
  <c r="J50" i="6"/>
  <c r="L50" i="6" s="1"/>
  <c r="K49" i="6"/>
  <c r="J49" i="6"/>
  <c r="L49" i="6" s="1"/>
  <c r="K48" i="6"/>
  <c r="J48" i="6"/>
  <c r="L48" i="6" s="1"/>
  <c r="K47" i="6"/>
  <c r="J47" i="6"/>
  <c r="L47" i="6" s="1"/>
  <c r="K46" i="6"/>
  <c r="J46" i="6"/>
  <c r="L46" i="6" s="1"/>
  <c r="K45" i="6"/>
  <c r="J45" i="6"/>
  <c r="L45" i="6" s="1"/>
  <c r="K44" i="6"/>
  <c r="J44" i="6"/>
  <c r="L44" i="6" s="1"/>
  <c r="N41" i="6"/>
  <c r="L41" i="6"/>
  <c r="K41" i="6"/>
  <c r="J41" i="6"/>
  <c r="K39" i="6"/>
  <c r="J39" i="6"/>
  <c r="L39" i="6" s="1"/>
  <c r="L38" i="6"/>
  <c r="K38" i="6"/>
  <c r="J38" i="6"/>
  <c r="K37" i="6"/>
  <c r="J37" i="6"/>
  <c r="L37" i="6" s="1"/>
  <c r="N30" i="6"/>
  <c r="N124" i="6" s="1"/>
  <c r="N127" i="6" s="1"/>
  <c r="L30" i="6"/>
  <c r="K30" i="6"/>
  <c r="J30" i="6"/>
  <c r="N28" i="6"/>
  <c r="K28" i="6"/>
  <c r="J28" i="6"/>
  <c r="J26" i="6"/>
  <c r="K23" i="6"/>
  <c r="J23" i="6"/>
  <c r="L23" i="6" s="1"/>
  <c r="K20" i="6"/>
  <c r="J20" i="6"/>
  <c r="L20" i="6" s="1"/>
  <c r="K16" i="6"/>
  <c r="J16" i="6"/>
  <c r="L16" i="6" s="1"/>
  <c r="K14" i="6"/>
  <c r="J14" i="6"/>
  <c r="L14" i="6" s="1"/>
  <c r="N10" i="6"/>
  <c r="K10" i="6"/>
  <c r="J10" i="6"/>
  <c r="L10" i="6" s="1"/>
  <c r="L8" i="6"/>
  <c r="K8" i="6"/>
  <c r="J8" i="6"/>
  <c r="K7" i="6"/>
  <c r="J7" i="6"/>
  <c r="L7" i="6" s="1"/>
  <c r="J122" i="5"/>
  <c r="I122" i="5"/>
  <c r="H122" i="5"/>
  <c r="L122" i="5" s="1"/>
  <c r="G122" i="5"/>
  <c r="F122" i="5"/>
  <c r="E122" i="5"/>
  <c r="K122" i="5" s="1"/>
  <c r="N121" i="5"/>
  <c r="L121" i="5"/>
  <c r="J121" i="5"/>
  <c r="J124" i="5" s="1"/>
  <c r="I121" i="5"/>
  <c r="I124" i="5" s="1"/>
  <c r="H121" i="5"/>
  <c r="H124" i="5" s="1"/>
  <c r="G121" i="5"/>
  <c r="G124" i="5" s="1"/>
  <c r="F121" i="5"/>
  <c r="F124" i="5" s="1"/>
  <c r="E121" i="5"/>
  <c r="E124" i="5" s="1"/>
  <c r="L118" i="5"/>
  <c r="K118" i="5"/>
  <c r="J118" i="5"/>
  <c r="N116" i="5"/>
  <c r="L116" i="5"/>
  <c r="K116" i="5"/>
  <c r="J116" i="5"/>
  <c r="K114" i="5"/>
  <c r="J114" i="5"/>
  <c r="L114" i="5" s="1"/>
  <c r="L113" i="5"/>
  <c r="K113" i="5"/>
  <c r="J113" i="5"/>
  <c r="K112" i="5"/>
  <c r="J112" i="5"/>
  <c r="L112" i="5" s="1"/>
  <c r="L111" i="5"/>
  <c r="K111" i="5"/>
  <c r="J111" i="5"/>
  <c r="K110" i="5"/>
  <c r="J110" i="5"/>
  <c r="L110" i="5" s="1"/>
  <c r="L109" i="5"/>
  <c r="K109" i="5"/>
  <c r="J109" i="5"/>
  <c r="K108" i="5"/>
  <c r="J108" i="5"/>
  <c r="L108" i="5" s="1"/>
  <c r="L107" i="5"/>
  <c r="K107" i="5"/>
  <c r="J107" i="5"/>
  <c r="N104" i="5"/>
  <c r="K104" i="5"/>
  <c r="J104" i="5"/>
  <c r="L104" i="5" s="1"/>
  <c r="K102" i="5"/>
  <c r="J102" i="5"/>
  <c r="L102" i="5" s="1"/>
  <c r="K101" i="5"/>
  <c r="J101" i="5"/>
  <c r="L101" i="5" s="1"/>
  <c r="K100" i="5"/>
  <c r="J100" i="5"/>
  <c r="L100" i="5" s="1"/>
  <c r="N96" i="5"/>
  <c r="L96" i="5"/>
  <c r="K96" i="5"/>
  <c r="J96" i="5"/>
  <c r="L94" i="5"/>
  <c r="K94" i="5"/>
  <c r="J94" i="5"/>
  <c r="L93" i="5"/>
  <c r="K93" i="5"/>
  <c r="J93" i="5"/>
  <c r="L92" i="5"/>
  <c r="K92" i="5"/>
  <c r="J92" i="5"/>
  <c r="L91" i="5"/>
  <c r="K91" i="5"/>
  <c r="J91" i="5"/>
  <c r="L90" i="5"/>
  <c r="K90" i="5"/>
  <c r="J90" i="5"/>
  <c r="N86" i="5"/>
  <c r="N122" i="5" s="1"/>
  <c r="L86" i="5"/>
  <c r="K86" i="5"/>
  <c r="J86" i="5"/>
  <c r="K84" i="5"/>
  <c r="J84" i="5"/>
  <c r="L84" i="5" s="1"/>
  <c r="L83" i="5"/>
  <c r="K83" i="5"/>
  <c r="J83" i="5"/>
  <c r="K82" i="5"/>
  <c r="J82" i="5"/>
  <c r="L82" i="5" s="1"/>
  <c r="L81" i="5"/>
  <c r="K81" i="5"/>
  <c r="J81" i="5"/>
  <c r="K80" i="5"/>
  <c r="J80" i="5"/>
  <c r="L80" i="5" s="1"/>
  <c r="N76" i="5"/>
  <c r="K76" i="5"/>
  <c r="J76" i="5"/>
  <c r="L76" i="5" s="1"/>
  <c r="K74" i="5"/>
  <c r="J74" i="5"/>
  <c r="L74" i="5" s="1"/>
  <c r="K73" i="5"/>
  <c r="J73" i="5"/>
  <c r="L73" i="5" s="1"/>
  <c r="K72" i="5"/>
  <c r="J72" i="5"/>
  <c r="L72" i="5" s="1"/>
  <c r="K71" i="5"/>
  <c r="J71" i="5"/>
  <c r="L71" i="5" s="1"/>
  <c r="K70" i="5"/>
  <c r="J70" i="5"/>
  <c r="L70" i="5" s="1"/>
  <c r="K69" i="5"/>
  <c r="J69" i="5"/>
  <c r="L69" i="5" s="1"/>
  <c r="K68" i="5"/>
  <c r="J68" i="5"/>
  <c r="L68" i="5" s="1"/>
  <c r="K67" i="5"/>
  <c r="J67" i="5"/>
  <c r="L67" i="5" s="1"/>
  <c r="K66" i="5"/>
  <c r="J66" i="5"/>
  <c r="L66" i="5" s="1"/>
  <c r="K65" i="5"/>
  <c r="J65" i="5"/>
  <c r="L65" i="5" s="1"/>
  <c r="K64" i="5"/>
  <c r="J64" i="5"/>
  <c r="L64" i="5" s="1"/>
  <c r="K63" i="5"/>
  <c r="J63" i="5"/>
  <c r="L63" i="5" s="1"/>
  <c r="K62" i="5"/>
  <c r="J62" i="5"/>
  <c r="L62" i="5" s="1"/>
  <c r="K61" i="5"/>
  <c r="J61" i="5"/>
  <c r="L61" i="5" s="1"/>
  <c r="K60" i="5"/>
  <c r="J60" i="5"/>
  <c r="L60" i="5" s="1"/>
  <c r="K56" i="5"/>
  <c r="J56" i="5"/>
  <c r="L56" i="5" s="1"/>
  <c r="K54" i="5"/>
  <c r="J54" i="5"/>
  <c r="L54" i="5" s="1"/>
  <c r="N48" i="5"/>
  <c r="L48" i="5"/>
  <c r="K48" i="5"/>
  <c r="J48" i="5"/>
  <c r="L46" i="5"/>
  <c r="K46" i="5"/>
  <c r="J46" i="5"/>
  <c r="L45" i="5"/>
  <c r="K45" i="5"/>
  <c r="J45" i="5"/>
  <c r="L44" i="5"/>
  <c r="K44" i="5"/>
  <c r="J44" i="5"/>
  <c r="L43" i="5"/>
  <c r="K43" i="5"/>
  <c r="J43" i="5"/>
  <c r="L42" i="5"/>
  <c r="K42" i="5"/>
  <c r="J42" i="5"/>
  <c r="L41" i="5"/>
  <c r="K41" i="5"/>
  <c r="J41" i="5"/>
  <c r="L40" i="5"/>
  <c r="K40" i="5"/>
  <c r="J40" i="5"/>
  <c r="L38" i="5"/>
  <c r="N37" i="5"/>
  <c r="K37" i="5"/>
  <c r="J37" i="5"/>
  <c r="L37" i="5" s="1"/>
  <c r="L35" i="5"/>
  <c r="K35" i="5"/>
  <c r="J35" i="5"/>
  <c r="K34" i="5"/>
  <c r="J34" i="5"/>
  <c r="L34" i="5" s="1"/>
  <c r="L33" i="5"/>
  <c r="K33" i="5"/>
  <c r="J33" i="5"/>
  <c r="N26" i="5"/>
  <c r="L26" i="5"/>
  <c r="K26" i="5"/>
  <c r="K121" i="5" s="1"/>
  <c r="J26" i="5"/>
  <c r="L24" i="5"/>
  <c r="K24" i="5"/>
  <c r="J24" i="5"/>
  <c r="L21" i="5"/>
  <c r="K21" i="5"/>
  <c r="J21" i="5"/>
  <c r="K17" i="5"/>
  <c r="J17" i="5"/>
  <c r="K15" i="5"/>
  <c r="J15" i="5"/>
  <c r="L15" i="5" s="1"/>
  <c r="N11" i="5"/>
  <c r="L11" i="5"/>
  <c r="K11" i="5"/>
  <c r="J11" i="5"/>
  <c r="L9" i="5"/>
  <c r="K9" i="5"/>
  <c r="J9" i="5"/>
  <c r="L8" i="5"/>
  <c r="K8" i="5"/>
  <c r="J8" i="5"/>
  <c r="L7" i="5"/>
  <c r="K7" i="5"/>
  <c r="J7" i="5"/>
  <c r="J188" i="4"/>
  <c r="L188" i="4" s="1"/>
  <c r="I188" i="4"/>
  <c r="H188" i="4"/>
  <c r="G188" i="4"/>
  <c r="F188" i="4"/>
  <c r="E188" i="4"/>
  <c r="K188" i="4" s="1"/>
  <c r="I187" i="4"/>
  <c r="I190" i="4" s="1"/>
  <c r="H187" i="4"/>
  <c r="L187" i="4" s="1"/>
  <c r="G187" i="4"/>
  <c r="G190" i="4" s="1"/>
  <c r="F187" i="4"/>
  <c r="F190" i="4" s="1"/>
  <c r="E187" i="4"/>
  <c r="E190" i="4" s="1"/>
  <c r="N183" i="4"/>
  <c r="N172" i="4"/>
  <c r="L167" i="4"/>
  <c r="K167" i="4"/>
  <c r="J167" i="4"/>
  <c r="N165" i="4"/>
  <c r="K165" i="4"/>
  <c r="J165" i="4"/>
  <c r="L165" i="4" s="1"/>
  <c r="K163" i="4"/>
  <c r="J163" i="4"/>
  <c r="L163" i="4" s="1"/>
  <c r="K162" i="4"/>
  <c r="J162" i="4"/>
  <c r="L162" i="4" s="1"/>
  <c r="K161" i="4"/>
  <c r="J161" i="4"/>
  <c r="L161" i="4" s="1"/>
  <c r="K160" i="4"/>
  <c r="J160" i="4"/>
  <c r="L160" i="4" s="1"/>
  <c r="K159" i="4"/>
  <c r="J159" i="4"/>
  <c r="L159" i="4" s="1"/>
  <c r="K158" i="4"/>
  <c r="J158" i="4"/>
  <c r="L158" i="4" s="1"/>
  <c r="N155" i="4"/>
  <c r="K155" i="4"/>
  <c r="J155" i="4"/>
  <c r="L155" i="4" s="1"/>
  <c r="L153" i="4"/>
  <c r="K153" i="4"/>
  <c r="J153" i="4"/>
  <c r="K152" i="4"/>
  <c r="J152" i="4"/>
  <c r="L152" i="4" s="1"/>
  <c r="L151" i="4"/>
  <c r="K151" i="4"/>
  <c r="J151" i="4"/>
  <c r="K150" i="4"/>
  <c r="J150" i="4"/>
  <c r="L150" i="4" s="1"/>
  <c r="L149" i="4"/>
  <c r="K149" i="4"/>
  <c r="J149" i="4"/>
  <c r="K148" i="4"/>
  <c r="J148" i="4"/>
  <c r="L148" i="4" s="1"/>
  <c r="L147" i="4"/>
  <c r="K147" i="4"/>
  <c r="J147" i="4"/>
  <c r="K146" i="4"/>
  <c r="J146" i="4"/>
  <c r="L146" i="4" s="1"/>
  <c r="L145" i="4"/>
  <c r="K145" i="4"/>
  <c r="J145" i="4"/>
  <c r="K144" i="4"/>
  <c r="J144" i="4"/>
  <c r="L144" i="4" s="1"/>
  <c r="N140" i="4"/>
  <c r="L140" i="4"/>
  <c r="K140" i="4"/>
  <c r="J140" i="4"/>
  <c r="K138" i="4"/>
  <c r="J138" i="4"/>
  <c r="L138" i="4" s="1"/>
  <c r="L137" i="4"/>
  <c r="K137" i="4"/>
  <c r="J137" i="4"/>
  <c r="K136" i="4"/>
  <c r="J136" i="4"/>
  <c r="L136" i="4" s="1"/>
  <c r="L135" i="4"/>
  <c r="K135" i="4"/>
  <c r="J135" i="4"/>
  <c r="K134" i="4"/>
  <c r="J134" i="4"/>
  <c r="L134" i="4" s="1"/>
  <c r="L133" i="4"/>
  <c r="K133" i="4"/>
  <c r="J133" i="4"/>
  <c r="K132" i="4"/>
  <c r="J132" i="4"/>
  <c r="L132" i="4" s="1"/>
  <c r="L131" i="4"/>
  <c r="K131" i="4"/>
  <c r="J131" i="4"/>
  <c r="K130" i="4"/>
  <c r="J130" i="4"/>
  <c r="L130" i="4" s="1"/>
  <c r="L129" i="4"/>
  <c r="K129" i="4"/>
  <c r="J129" i="4"/>
  <c r="K128" i="4"/>
  <c r="J128" i="4"/>
  <c r="L128" i="4" s="1"/>
  <c r="L127" i="4"/>
  <c r="K127" i="4"/>
  <c r="J127" i="4"/>
  <c r="K126" i="4"/>
  <c r="J126" i="4"/>
  <c r="L126" i="4" s="1"/>
  <c r="L125" i="4"/>
  <c r="K125" i="4"/>
  <c r="J125" i="4"/>
  <c r="N121" i="4"/>
  <c r="K121" i="4"/>
  <c r="J121" i="4"/>
  <c r="L121" i="4" s="1"/>
  <c r="K119" i="4"/>
  <c r="J119" i="4"/>
  <c r="L119" i="4" s="1"/>
  <c r="K118" i="4"/>
  <c r="J118" i="4"/>
  <c r="L118" i="4" s="1"/>
  <c r="K117" i="4"/>
  <c r="J117" i="4"/>
  <c r="L117" i="4" s="1"/>
  <c r="L115" i="4"/>
  <c r="N114" i="4"/>
  <c r="N167" i="4" s="1"/>
  <c r="N188" i="4" s="1"/>
  <c r="L114" i="4"/>
  <c r="K114" i="4"/>
  <c r="J114" i="4"/>
  <c r="K112" i="4"/>
  <c r="J112" i="4"/>
  <c r="L112" i="4" s="1"/>
  <c r="L111" i="4"/>
  <c r="K111" i="4"/>
  <c r="J111" i="4"/>
  <c r="K110" i="4"/>
  <c r="J110" i="4"/>
  <c r="L110" i="4" s="1"/>
  <c r="L109" i="4"/>
  <c r="K109" i="4"/>
  <c r="J109" i="4"/>
  <c r="K108" i="4"/>
  <c r="J108" i="4"/>
  <c r="L108" i="4" s="1"/>
  <c r="L107" i="4"/>
  <c r="K107" i="4"/>
  <c r="J107" i="4"/>
  <c r="K106" i="4"/>
  <c r="J106" i="4"/>
  <c r="L106" i="4" s="1"/>
  <c r="L105" i="4"/>
  <c r="K105" i="4"/>
  <c r="J105" i="4"/>
  <c r="K104" i="4"/>
  <c r="J104" i="4"/>
  <c r="L104" i="4" s="1"/>
  <c r="L103" i="4"/>
  <c r="K103" i="4"/>
  <c r="J103" i="4"/>
  <c r="N99" i="4"/>
  <c r="K99" i="4"/>
  <c r="J99" i="4"/>
  <c r="L99" i="4" s="1"/>
  <c r="K97" i="4"/>
  <c r="J97" i="4"/>
  <c r="L97" i="4" s="1"/>
  <c r="K96" i="4"/>
  <c r="J96" i="4"/>
  <c r="L96" i="4" s="1"/>
  <c r="K95" i="4"/>
  <c r="J95" i="4"/>
  <c r="L95" i="4" s="1"/>
  <c r="K94" i="4"/>
  <c r="J94" i="4"/>
  <c r="L94" i="4" s="1"/>
  <c r="K93" i="4"/>
  <c r="J93" i="4"/>
  <c r="L93" i="4" s="1"/>
  <c r="K92" i="4"/>
  <c r="J92" i="4"/>
  <c r="L92" i="4" s="1"/>
  <c r="K91" i="4"/>
  <c r="J91" i="4"/>
  <c r="L91" i="4" s="1"/>
  <c r="K90" i="4"/>
  <c r="J90" i="4"/>
  <c r="L90" i="4" s="1"/>
  <c r="K89" i="4"/>
  <c r="J89" i="4"/>
  <c r="L89" i="4" s="1"/>
  <c r="K88" i="4"/>
  <c r="J88" i="4"/>
  <c r="L88" i="4" s="1"/>
  <c r="K87" i="4"/>
  <c r="J87" i="4"/>
  <c r="L87" i="4" s="1"/>
  <c r="K86" i="4"/>
  <c r="J86" i="4"/>
  <c r="L86" i="4" s="1"/>
  <c r="K85" i="4"/>
  <c r="J85" i="4"/>
  <c r="L85" i="4" s="1"/>
  <c r="K84" i="4"/>
  <c r="J84" i="4"/>
  <c r="L84" i="4" s="1"/>
  <c r="K83" i="4"/>
  <c r="J83" i="4"/>
  <c r="L83" i="4" s="1"/>
  <c r="K82" i="4"/>
  <c r="J82" i="4"/>
  <c r="L82" i="4" s="1"/>
  <c r="K81" i="4"/>
  <c r="J81" i="4"/>
  <c r="L81" i="4" s="1"/>
  <c r="K80" i="4"/>
  <c r="J80" i="4"/>
  <c r="L80" i="4" s="1"/>
  <c r="K79" i="4"/>
  <c r="J79" i="4"/>
  <c r="L79" i="4" s="1"/>
  <c r="K78" i="4"/>
  <c r="J78" i="4"/>
  <c r="L78" i="4" s="1"/>
  <c r="K77" i="4"/>
  <c r="J77" i="4"/>
  <c r="L77" i="4" s="1"/>
  <c r="K76" i="4"/>
  <c r="J76" i="4"/>
  <c r="L76" i="4" s="1"/>
  <c r="K72" i="4"/>
  <c r="J72" i="4"/>
  <c r="L72" i="4" s="1"/>
  <c r="K70" i="4"/>
  <c r="J70" i="4"/>
  <c r="L70" i="4" s="1"/>
  <c r="N64" i="4"/>
  <c r="K64" i="4"/>
  <c r="J64" i="4"/>
  <c r="L64" i="4" s="1"/>
  <c r="L62" i="4"/>
  <c r="K62" i="4"/>
  <c r="J62" i="4"/>
  <c r="K61" i="4"/>
  <c r="J61" i="4"/>
  <c r="L61" i="4" s="1"/>
  <c r="L60" i="4"/>
  <c r="K60" i="4"/>
  <c r="J60" i="4"/>
  <c r="K59" i="4"/>
  <c r="J59" i="4"/>
  <c r="L59" i="4" s="1"/>
  <c r="L58" i="4"/>
  <c r="K58" i="4"/>
  <c r="J58" i="4"/>
  <c r="K57" i="4"/>
  <c r="J57" i="4"/>
  <c r="L57" i="4" s="1"/>
  <c r="L56" i="4"/>
  <c r="K56" i="4"/>
  <c r="J56" i="4"/>
  <c r="N53" i="4"/>
  <c r="K53" i="4"/>
  <c r="J53" i="4"/>
  <c r="L53" i="4" s="1"/>
  <c r="L51" i="4"/>
  <c r="K51" i="4"/>
  <c r="J51" i="4"/>
  <c r="K50" i="4"/>
  <c r="J50" i="4"/>
  <c r="L50" i="4" s="1"/>
  <c r="L49" i="4"/>
  <c r="K49" i="4"/>
  <c r="J49" i="4"/>
  <c r="K42" i="4"/>
  <c r="J42" i="4"/>
  <c r="J187" i="4" s="1"/>
  <c r="J190" i="4" s="1"/>
  <c r="K40" i="4"/>
  <c r="J40" i="4"/>
  <c r="L40" i="4" s="1"/>
  <c r="L37" i="4"/>
  <c r="K37" i="4"/>
  <c r="N33" i="4"/>
  <c r="N42" i="4" s="1"/>
  <c r="N187" i="4" s="1"/>
  <c r="K33" i="4"/>
  <c r="J33" i="4"/>
  <c r="L33" i="4" s="1"/>
  <c r="J31" i="4"/>
  <c r="L31" i="4" s="1"/>
  <c r="L30" i="4"/>
  <c r="K30" i="4"/>
  <c r="J30" i="4"/>
  <c r="K29" i="4"/>
  <c r="J29" i="4"/>
  <c r="L29" i="4" s="1"/>
  <c r="N24" i="4"/>
  <c r="K24" i="4"/>
  <c r="J24" i="4"/>
  <c r="L24" i="4" s="1"/>
  <c r="K22" i="4"/>
  <c r="J22" i="4"/>
  <c r="L22" i="4" s="1"/>
  <c r="K21" i="4"/>
  <c r="J21" i="4"/>
  <c r="L21" i="4" s="1"/>
  <c r="K20" i="4"/>
  <c r="J20" i="4"/>
  <c r="L20" i="4" s="1"/>
  <c r="J19" i="4"/>
  <c r="N15" i="4"/>
  <c r="K15" i="4"/>
  <c r="J15" i="4"/>
  <c r="L15" i="4" s="1"/>
  <c r="L13" i="4"/>
  <c r="K13" i="4"/>
  <c r="J13" i="4"/>
  <c r="K12" i="4"/>
  <c r="J12" i="4"/>
  <c r="L12" i="4" s="1"/>
  <c r="L11" i="4"/>
  <c r="K11" i="4"/>
  <c r="J11" i="4"/>
  <c r="K10" i="4"/>
  <c r="J10" i="4"/>
  <c r="L10" i="4" s="1"/>
  <c r="L9" i="4"/>
  <c r="K9" i="4"/>
  <c r="J9" i="4"/>
  <c r="K8" i="4"/>
  <c r="J8" i="4"/>
  <c r="L8" i="4" s="1"/>
  <c r="L7" i="4"/>
  <c r="K7" i="4"/>
  <c r="J7" i="4"/>
  <c r="L125" i="6" l="1"/>
  <c r="J127" i="6"/>
  <c r="L124" i="6"/>
  <c r="L121" i="6"/>
  <c r="L124" i="5"/>
  <c r="K124" i="5"/>
  <c r="N124" i="5"/>
  <c r="N190" i="4"/>
  <c r="H190" i="4"/>
  <c r="K190" i="4" s="1"/>
  <c r="L42" i="4"/>
  <c r="K187" i="4"/>
  <c r="L127" i="6" l="1"/>
  <c r="L190" i="4"/>
  <c r="N188" i="1" l="1"/>
  <c r="H26" i="2" l="1"/>
  <c r="H21" i="2"/>
  <c r="H20" i="2"/>
  <c r="H19" i="2"/>
  <c r="H18" i="2"/>
  <c r="H25" i="2"/>
  <c r="H24" i="2"/>
  <c r="H23" i="2"/>
  <c r="H22" i="2"/>
  <c r="H179" i="1" l="1"/>
  <c r="H186" i="1"/>
  <c r="H188" i="1"/>
  <c r="H201" i="1"/>
  <c r="H215" i="1"/>
  <c r="H217" i="1"/>
  <c r="H219" i="1"/>
  <c r="H224" i="1"/>
  <c r="H223" i="1"/>
  <c r="H222" i="1"/>
  <c r="H226" i="1"/>
  <c r="H230" i="1"/>
  <c r="H235" i="1"/>
  <c r="H245" i="1"/>
  <c r="H247" i="1"/>
  <c r="H246" i="1"/>
  <c r="H251" i="1"/>
  <c r="H250" i="1"/>
  <c r="H249" i="1"/>
  <c r="H262" i="1"/>
  <c r="H261" i="1"/>
  <c r="H260" i="1"/>
  <c r="H259" i="1"/>
  <c r="H258" i="1"/>
  <c r="H257" i="1"/>
  <c r="H256" i="1"/>
  <c r="H255" i="1"/>
  <c r="H254" i="1"/>
  <c r="H253" i="1"/>
  <c r="H269" i="1"/>
  <c r="H268" i="1"/>
  <c r="H267" i="1"/>
  <c r="H266" i="1"/>
  <c r="H273" i="1"/>
  <c r="H278" i="1"/>
  <c r="H277" i="1"/>
  <c r="H276" i="1"/>
  <c r="H282" i="1"/>
  <c r="H281" i="1"/>
  <c r="H285" i="1"/>
  <c r="H284" i="1"/>
  <c r="H294" i="1"/>
  <c r="H293" i="1"/>
  <c r="H292" i="1"/>
  <c r="H291" i="1"/>
  <c r="H290" i="1"/>
  <c r="H289" i="1"/>
  <c r="H288" i="1"/>
  <c r="H297" i="1"/>
  <c r="H296" i="1"/>
  <c r="H308" i="1"/>
  <c r="H310" i="1"/>
  <c r="H314" i="1"/>
  <c r="H334" i="1"/>
  <c r="H340" i="1"/>
  <c r="H339" i="1"/>
  <c r="H338" i="1"/>
  <c r="H342" i="1"/>
  <c r="H341" i="1"/>
  <c r="H344" i="1"/>
  <c r="H347" i="1"/>
  <c r="H346" i="1"/>
  <c r="H353" i="1"/>
  <c r="H352" i="1"/>
  <c r="H351" i="1"/>
  <c r="H350" i="1"/>
  <c r="H349" i="1"/>
  <c r="H361" i="1"/>
  <c r="H360" i="1"/>
  <c r="H359" i="1"/>
  <c r="H358" i="1"/>
  <c r="H357" i="1"/>
  <c r="H356" i="1"/>
  <c r="H355" i="1"/>
  <c r="H367" i="1"/>
  <c r="H366" i="1"/>
  <c r="H365" i="1"/>
  <c r="H364" i="1"/>
  <c r="H363" i="1"/>
  <c r="H369" i="1"/>
  <c r="H370" i="1"/>
  <c r="H373" i="1"/>
  <c r="H381" i="1"/>
  <c r="H380" i="1"/>
  <c r="H379" i="1"/>
  <c r="H378" i="1"/>
  <c r="H377" i="1"/>
  <c r="H416" i="1"/>
  <c r="H423" i="1"/>
  <c r="H422" i="1"/>
  <c r="H421" i="1"/>
  <c r="H420" i="1"/>
  <c r="H424" i="1"/>
  <c r="H430" i="1"/>
  <c r="H429" i="1"/>
  <c r="H432" i="1"/>
  <c r="H434" i="1"/>
  <c r="H443" i="1"/>
  <c r="H442" i="1"/>
  <c r="H441" i="1"/>
  <c r="H440" i="1"/>
  <c r="H439" i="1"/>
  <c r="H438" i="1"/>
  <c r="H437" i="1"/>
  <c r="H436" i="1"/>
  <c r="H445" i="1"/>
  <c r="H450" i="1"/>
  <c r="H449" i="1"/>
  <c r="H448" i="1"/>
  <c r="H447" i="1"/>
  <c r="H452" i="1"/>
  <c r="H480" i="1"/>
  <c r="H460" i="1"/>
  <c r="H459" i="1"/>
  <c r="H458" i="1"/>
  <c r="H487" i="1"/>
  <c r="H485" i="1"/>
  <c r="H484" i="1"/>
  <c r="H496" i="1"/>
  <c r="H495" i="1"/>
  <c r="H492" i="1"/>
  <c r="H491" i="1"/>
  <c r="H498" i="1"/>
  <c r="H505" i="1"/>
  <c r="H504" i="1"/>
  <c r="H503" i="1"/>
  <c r="H502" i="1"/>
  <c r="H501" i="1"/>
  <c r="H500" i="1"/>
  <c r="H508" i="1"/>
  <c r="H512" i="1"/>
  <c r="H511" i="1"/>
  <c r="H517" i="1"/>
  <c r="H516" i="1"/>
  <c r="H519" i="1"/>
  <c r="H591" i="1"/>
  <c r="H590" i="1"/>
  <c r="H589" i="1"/>
  <c r="H588" i="1"/>
  <c r="H597" i="1"/>
  <c r="H596" i="1"/>
  <c r="H595" i="1"/>
  <c r="H594" i="1"/>
  <c r="H592" i="1"/>
  <c r="H599" i="1"/>
  <c r="H601" i="1"/>
  <c r="H605" i="1"/>
  <c r="H604" i="1"/>
  <c r="H603" i="1"/>
  <c r="H617" i="1"/>
  <c r="H616" i="1"/>
  <c r="H615" i="1"/>
  <c r="H614" i="1"/>
  <c r="H613" i="1"/>
  <c r="H612" i="1"/>
  <c r="H611" i="1"/>
  <c r="H622" i="1"/>
  <c r="H625" i="1"/>
  <c r="H630" i="1"/>
  <c r="H629" i="1"/>
  <c r="H628" i="1"/>
  <c r="H688" i="1"/>
  <c r="H686" i="1"/>
  <c r="H685" i="1"/>
  <c r="H684" i="1"/>
  <c r="H680" i="1"/>
  <c r="H679" i="1"/>
  <c r="H678" i="1"/>
  <c r="H676" i="1"/>
  <c r="H674" i="1"/>
  <c r="H665" i="1"/>
  <c r="H663" i="1"/>
  <c r="H661" i="1"/>
  <c r="H660" i="1"/>
  <c r="H654" i="1"/>
  <c r="H653" i="1"/>
  <c r="H652" i="1"/>
  <c r="H651" i="1"/>
  <c r="H650" i="1"/>
  <c r="H649" i="1"/>
  <c r="H646" i="1"/>
  <c r="H645" i="1"/>
  <c r="H644" i="1"/>
  <c r="H643" i="1"/>
  <c r="H640" i="1"/>
  <c r="H639" i="1"/>
  <c r="H638" i="1"/>
  <c r="H637" i="1"/>
  <c r="H632" i="1"/>
  <c r="H960" i="1"/>
  <c r="H958" i="1"/>
  <c r="H934" i="1"/>
  <c r="H930" i="1"/>
  <c r="H913" i="1"/>
  <c r="H912" i="1"/>
  <c r="H911" i="1"/>
  <c r="H905" i="1"/>
  <c r="H903" i="1"/>
  <c r="H900" i="1"/>
  <c r="H897" i="1"/>
  <c r="H896" i="1"/>
  <c r="H895" i="1"/>
  <c r="H894" i="1"/>
  <c r="H893" i="1"/>
  <c r="H892" i="1"/>
  <c r="H890" i="1"/>
  <c r="H889" i="1"/>
  <c r="H888" i="1"/>
  <c r="H885" i="1"/>
  <c r="H881" i="1"/>
  <c r="H880" i="1"/>
  <c r="H877" i="1"/>
  <c r="H873" i="1"/>
  <c r="H861" i="1"/>
  <c r="H859" i="1"/>
  <c r="H858" i="1"/>
  <c r="H856" i="1"/>
  <c r="H855" i="1"/>
  <c r="H853" i="1"/>
  <c r="H852" i="1"/>
  <c r="H851" i="1"/>
  <c r="H844" i="1"/>
  <c r="H842" i="1"/>
  <c r="H838" i="1"/>
  <c r="H822" i="1"/>
  <c r="H821" i="1"/>
  <c r="H819" i="1"/>
  <c r="H818" i="1"/>
  <c r="H817" i="1"/>
  <c r="H816" i="1"/>
  <c r="H812" i="1"/>
  <c r="H810" i="1"/>
  <c r="H804" i="1"/>
  <c r="H795" i="1"/>
  <c r="H792" i="1"/>
  <c r="H791" i="1"/>
  <c r="H787" i="1"/>
  <c r="H785" i="1"/>
  <c r="H784" i="1"/>
  <c r="H783" i="1"/>
  <c r="H782" i="1"/>
  <c r="H781" i="1"/>
  <c r="H776" i="1"/>
  <c r="H774" i="1"/>
  <c r="H770" i="1"/>
  <c r="H768" i="1"/>
  <c r="H767" i="1"/>
  <c r="H766" i="1"/>
  <c r="H765" i="1"/>
  <c r="H763" i="1"/>
  <c r="H762" i="1"/>
  <c r="H761" i="1"/>
  <c r="H760" i="1"/>
  <c r="H757" i="1"/>
  <c r="H756" i="1"/>
  <c r="H755" i="1"/>
  <c r="H754" i="1"/>
  <c r="H752" i="1"/>
  <c r="H751" i="1"/>
  <c r="H750" i="1"/>
  <c r="H749" i="1"/>
  <c r="H746" i="1"/>
  <c r="H745" i="1"/>
  <c r="H743" i="1"/>
  <c r="H742" i="1"/>
  <c r="H740" i="1"/>
  <c r="H737" i="1"/>
  <c r="H734" i="1"/>
  <c r="H733" i="1"/>
  <c r="H732" i="1"/>
  <c r="H728" i="1"/>
  <c r="H727" i="1"/>
  <c r="H726" i="1"/>
  <c r="H722" i="1"/>
  <c r="H718" i="1"/>
  <c r="H714" i="1"/>
  <c r="H713" i="1"/>
  <c r="H710" i="1"/>
  <c r="H709" i="1"/>
  <c r="H708" i="1"/>
  <c r="H707" i="1"/>
  <c r="H705" i="1"/>
  <c r="H703" i="1"/>
  <c r="H702" i="1"/>
  <c r="H701" i="1"/>
  <c r="H700" i="1"/>
  <c r="H699" i="1"/>
  <c r="H693" i="1"/>
  <c r="H694" i="1"/>
  <c r="H695" i="1"/>
  <c r="H692" i="1"/>
  <c r="K514" i="1"/>
  <c r="O177" i="1"/>
  <c r="O179" i="1"/>
  <c r="O181" i="1"/>
  <c r="O186" i="1"/>
  <c r="O185" i="1"/>
  <c r="H87" i="1"/>
  <c r="H86" i="1"/>
  <c r="H93" i="1"/>
  <c r="H97" i="1"/>
  <c r="H99" i="1"/>
  <c r="H101" i="1"/>
  <c r="H103" i="1"/>
  <c r="H105" i="1"/>
  <c r="H110" i="1"/>
  <c r="H112" i="1"/>
  <c r="H115" i="1"/>
  <c r="H114" i="1"/>
  <c r="H119" i="1"/>
  <c r="H127" i="1"/>
  <c r="H135" i="1"/>
  <c r="H154" i="1"/>
  <c r="H167" i="1"/>
  <c r="H171" i="1"/>
  <c r="H177" i="1"/>
  <c r="H176" i="1"/>
  <c r="H175" i="1"/>
  <c r="H174" i="1"/>
  <c r="H82" i="1"/>
  <c r="H79" i="1"/>
  <c r="H77" i="1"/>
  <c r="H75" i="1"/>
  <c r="H73" i="1"/>
  <c r="H71" i="1"/>
  <c r="H67" i="1"/>
  <c r="H68" i="1"/>
  <c r="H69" i="1"/>
  <c r="H66" i="1"/>
  <c r="H58" i="1"/>
  <c r="H59" i="1"/>
  <c r="H57" i="1"/>
  <c r="H53" i="1"/>
  <c r="H50" i="1"/>
  <c r="H48" i="1"/>
  <c r="H45" i="1"/>
  <c r="H44" i="1"/>
  <c r="H42" i="1"/>
  <c r="H39" i="1"/>
  <c r="H40" i="1"/>
  <c r="H38" i="1"/>
  <c r="H34" i="1"/>
  <c r="H32" i="1"/>
  <c r="H28" i="1"/>
  <c r="H21" i="1"/>
  <c r="H22" i="1"/>
  <c r="H23" i="1"/>
  <c r="H20" i="1"/>
  <c r="H18" i="1"/>
  <c r="H17" i="1"/>
  <c r="H7" i="1"/>
  <c r="I633" i="1" l="1"/>
  <c r="G633" i="1"/>
  <c r="F633" i="1"/>
  <c r="E633" i="1"/>
  <c r="D633" i="1"/>
  <c r="I520" i="1"/>
  <c r="G520" i="1"/>
  <c r="F520" i="1"/>
  <c r="E520" i="1"/>
  <c r="D520" i="1"/>
  <c r="H633" i="1" l="1"/>
  <c r="H520" i="1"/>
  <c r="I964" i="1"/>
  <c r="G964" i="1"/>
  <c r="F964" i="1"/>
  <c r="E964" i="1"/>
  <c r="D964" i="1"/>
  <c r="I963" i="1"/>
  <c r="G963" i="1"/>
  <c r="F963" i="1"/>
  <c r="E963" i="1"/>
  <c r="D963" i="1"/>
  <c r="L960" i="1"/>
  <c r="J960" i="1"/>
  <c r="K960" i="1" s="1"/>
  <c r="L958" i="1"/>
  <c r="J958" i="1"/>
  <c r="M958" i="1" s="1"/>
  <c r="L956" i="1"/>
  <c r="J956" i="1"/>
  <c r="M956" i="1" s="1"/>
  <c r="N956" i="1" s="1"/>
  <c r="L955" i="1"/>
  <c r="J955" i="1"/>
  <c r="M955" i="1" s="1"/>
  <c r="N955" i="1" s="1"/>
  <c r="L954" i="1"/>
  <c r="J954" i="1"/>
  <c r="M954" i="1" s="1"/>
  <c r="N954" i="1" s="1"/>
  <c r="L953" i="1"/>
  <c r="J953" i="1"/>
  <c r="M953" i="1" s="1"/>
  <c r="N953" i="1" s="1"/>
  <c r="L952" i="1"/>
  <c r="J952" i="1"/>
  <c r="M952" i="1" s="1"/>
  <c r="N952" i="1" s="1"/>
  <c r="L951" i="1"/>
  <c r="J951" i="1"/>
  <c r="M951" i="1" s="1"/>
  <c r="N951" i="1" s="1"/>
  <c r="L950" i="1"/>
  <c r="J950" i="1"/>
  <c r="M950" i="1" s="1"/>
  <c r="N950" i="1" s="1"/>
  <c r="L949" i="1"/>
  <c r="J949" i="1"/>
  <c r="M949" i="1" s="1"/>
  <c r="N949" i="1" s="1"/>
  <c r="L948" i="1"/>
  <c r="J948" i="1"/>
  <c r="M948" i="1" s="1"/>
  <c r="N948" i="1" s="1"/>
  <c r="L947" i="1"/>
  <c r="J947" i="1"/>
  <c r="M947" i="1" s="1"/>
  <c r="N947" i="1" s="1"/>
  <c r="L946" i="1"/>
  <c r="J946" i="1"/>
  <c r="M946" i="1" s="1"/>
  <c r="N946" i="1" s="1"/>
  <c r="L945" i="1"/>
  <c r="J945" i="1"/>
  <c r="M945" i="1" s="1"/>
  <c r="N945" i="1" s="1"/>
  <c r="L944" i="1"/>
  <c r="J944" i="1"/>
  <c r="M944" i="1" s="1"/>
  <c r="N944" i="1" s="1"/>
  <c r="L943" i="1"/>
  <c r="J943" i="1"/>
  <c r="M943" i="1" s="1"/>
  <c r="N943" i="1" s="1"/>
  <c r="L942" i="1"/>
  <c r="J942" i="1"/>
  <c r="M942" i="1" s="1"/>
  <c r="N942" i="1" s="1"/>
  <c r="L941" i="1"/>
  <c r="J941" i="1"/>
  <c r="M941" i="1" s="1"/>
  <c r="N941" i="1" s="1"/>
  <c r="L940" i="1"/>
  <c r="J940" i="1"/>
  <c r="M940" i="1" s="1"/>
  <c r="N940" i="1" s="1"/>
  <c r="L939" i="1"/>
  <c r="J939" i="1"/>
  <c r="M939" i="1" s="1"/>
  <c r="N939" i="1" s="1"/>
  <c r="L938" i="1"/>
  <c r="J938" i="1"/>
  <c r="M938" i="1" s="1"/>
  <c r="N938" i="1" s="1"/>
  <c r="L937" i="1"/>
  <c r="J937" i="1"/>
  <c r="M937" i="1" s="1"/>
  <c r="N937" i="1" s="1"/>
  <c r="L936" i="1"/>
  <c r="J936" i="1"/>
  <c r="M936" i="1" s="1"/>
  <c r="N936" i="1" s="1"/>
  <c r="O935" i="1"/>
  <c r="L935" i="1"/>
  <c r="J935" i="1"/>
  <c r="O934" i="1"/>
  <c r="L934" i="1"/>
  <c r="J934" i="1"/>
  <c r="K934" i="1" s="1"/>
  <c r="L933" i="1"/>
  <c r="J933" i="1"/>
  <c r="M933" i="1" s="1"/>
  <c r="N933" i="1" s="1"/>
  <c r="L930" i="1"/>
  <c r="J930" i="1"/>
  <c r="L927" i="1"/>
  <c r="J927" i="1"/>
  <c r="M927" i="1" s="1"/>
  <c r="N927" i="1" s="1"/>
  <c r="L926" i="1"/>
  <c r="J926" i="1"/>
  <c r="M926" i="1" s="1"/>
  <c r="N926" i="1" s="1"/>
  <c r="L925" i="1"/>
  <c r="J925" i="1"/>
  <c r="M925" i="1" s="1"/>
  <c r="N925" i="1" s="1"/>
  <c r="L924" i="1"/>
  <c r="J924" i="1"/>
  <c r="M924" i="1" s="1"/>
  <c r="N924" i="1" s="1"/>
  <c r="L923" i="1"/>
  <c r="J923" i="1"/>
  <c r="M923" i="1" s="1"/>
  <c r="N923" i="1" s="1"/>
  <c r="L922" i="1"/>
  <c r="J922" i="1"/>
  <c r="M922" i="1" s="1"/>
  <c r="N922" i="1" s="1"/>
  <c r="L921" i="1"/>
  <c r="J921" i="1"/>
  <c r="M921" i="1" s="1"/>
  <c r="N921" i="1" s="1"/>
  <c r="L920" i="1"/>
  <c r="J920" i="1"/>
  <c r="M920" i="1" s="1"/>
  <c r="N920" i="1" s="1"/>
  <c r="L919" i="1"/>
  <c r="J919" i="1"/>
  <c r="M919" i="1" s="1"/>
  <c r="N919" i="1" s="1"/>
  <c r="L918" i="1"/>
  <c r="J918" i="1"/>
  <c r="M918" i="1" s="1"/>
  <c r="N918" i="1" s="1"/>
  <c r="L917" i="1"/>
  <c r="J917" i="1"/>
  <c r="M917" i="1" s="1"/>
  <c r="N917" i="1" s="1"/>
  <c r="L916" i="1"/>
  <c r="J916" i="1"/>
  <c r="M916" i="1" s="1"/>
  <c r="N916" i="1" s="1"/>
  <c r="L915" i="1"/>
  <c r="J915" i="1"/>
  <c r="M915" i="1" s="1"/>
  <c r="N915" i="1" s="1"/>
  <c r="L914" i="1"/>
  <c r="J914" i="1"/>
  <c r="M914" i="1" s="1"/>
  <c r="N914" i="1" s="1"/>
  <c r="O913" i="1"/>
  <c r="L913" i="1"/>
  <c r="J913" i="1"/>
  <c r="O912" i="1"/>
  <c r="L912" i="1"/>
  <c r="J912" i="1"/>
  <c r="O911" i="1"/>
  <c r="L911" i="1"/>
  <c r="J911" i="1"/>
  <c r="K911" i="1" s="1"/>
  <c r="L910" i="1"/>
  <c r="J910" i="1"/>
  <c r="M910" i="1" s="1"/>
  <c r="L909" i="1"/>
  <c r="J909" i="1"/>
  <c r="M909" i="1" s="1"/>
  <c r="L908" i="1"/>
  <c r="J908" i="1"/>
  <c r="M908" i="1" s="1"/>
  <c r="N908" i="1" s="1"/>
  <c r="L907" i="1"/>
  <c r="J907" i="1"/>
  <c r="M907" i="1" s="1"/>
  <c r="N907" i="1" s="1"/>
  <c r="L906" i="1"/>
  <c r="J906" i="1"/>
  <c r="M906" i="1" s="1"/>
  <c r="N906" i="1" s="1"/>
  <c r="O905" i="1"/>
  <c r="L905" i="1"/>
  <c r="J905" i="1"/>
  <c r="K905" i="1" s="1"/>
  <c r="L904" i="1"/>
  <c r="J904" i="1"/>
  <c r="M904" i="1" s="1"/>
  <c r="N904" i="1" s="1"/>
  <c r="O903" i="1"/>
  <c r="L903" i="1"/>
  <c r="J903" i="1"/>
  <c r="L902" i="1"/>
  <c r="J902" i="1"/>
  <c r="M902" i="1" s="1"/>
  <c r="N902" i="1" s="1"/>
  <c r="L901" i="1"/>
  <c r="J901" i="1"/>
  <c r="M901" i="1" s="1"/>
  <c r="N901" i="1" s="1"/>
  <c r="O900" i="1"/>
  <c r="L900" i="1"/>
  <c r="J900" i="1"/>
  <c r="L899" i="1"/>
  <c r="J899" i="1"/>
  <c r="M899" i="1" s="1"/>
  <c r="N899" i="1" s="1"/>
  <c r="L898" i="1"/>
  <c r="J898" i="1"/>
  <c r="M898" i="1" s="1"/>
  <c r="N898" i="1" s="1"/>
  <c r="O897" i="1"/>
  <c r="L897" i="1"/>
  <c r="J897" i="1"/>
  <c r="O896" i="1"/>
  <c r="L896" i="1"/>
  <c r="J896" i="1"/>
  <c r="K896" i="1" s="1"/>
  <c r="O895" i="1"/>
  <c r="L895" i="1"/>
  <c r="J895" i="1"/>
  <c r="O894" i="1"/>
  <c r="L894" i="1"/>
  <c r="J894" i="1"/>
  <c r="K894" i="1" s="1"/>
  <c r="O893" i="1"/>
  <c r="L893" i="1"/>
  <c r="J893" i="1"/>
  <c r="O892" i="1"/>
  <c r="L892" i="1"/>
  <c r="J892" i="1"/>
  <c r="K892" i="1" s="1"/>
  <c r="L891" i="1"/>
  <c r="J891" i="1"/>
  <c r="M891" i="1" s="1"/>
  <c r="N891" i="1" s="1"/>
  <c r="O890" i="1"/>
  <c r="L890" i="1"/>
  <c r="J890" i="1"/>
  <c r="O889" i="1"/>
  <c r="L889" i="1"/>
  <c r="J889" i="1"/>
  <c r="K889" i="1" s="1"/>
  <c r="O888" i="1"/>
  <c r="L888" i="1"/>
  <c r="J888" i="1"/>
  <c r="M888" i="1" s="1"/>
  <c r="L887" i="1"/>
  <c r="J887" i="1"/>
  <c r="M887" i="1" s="1"/>
  <c r="N887" i="1" s="1"/>
  <c r="O886" i="1"/>
  <c r="L886" i="1"/>
  <c r="J886" i="1"/>
  <c r="K886" i="1" s="1"/>
  <c r="O885" i="1"/>
  <c r="L885" i="1"/>
  <c r="J885" i="1"/>
  <c r="L884" i="1"/>
  <c r="J884" i="1"/>
  <c r="M884" i="1" s="1"/>
  <c r="N884" i="1" s="1"/>
  <c r="L883" i="1"/>
  <c r="J883" i="1"/>
  <c r="M883" i="1" s="1"/>
  <c r="N883" i="1" s="1"/>
  <c r="L882" i="1"/>
  <c r="J882" i="1"/>
  <c r="M882" i="1" s="1"/>
  <c r="N882" i="1" s="1"/>
  <c r="O881" i="1"/>
  <c r="L881" i="1"/>
  <c r="J881" i="1"/>
  <c r="K881" i="1" s="1"/>
  <c r="O880" i="1"/>
  <c r="L880" i="1"/>
  <c r="J880" i="1"/>
  <c r="L879" i="1"/>
  <c r="J879" i="1"/>
  <c r="M879" i="1" s="1"/>
  <c r="N879" i="1" s="1"/>
  <c r="O878" i="1"/>
  <c r="L878" i="1"/>
  <c r="J878" i="1"/>
  <c r="K878" i="1" s="1"/>
  <c r="O877" i="1"/>
  <c r="L877" i="1"/>
  <c r="J877" i="1"/>
  <c r="L873" i="1"/>
  <c r="J873" i="1"/>
  <c r="L871" i="1"/>
  <c r="J871" i="1"/>
  <c r="M871" i="1" s="1"/>
  <c r="N871" i="1" s="1"/>
  <c r="L870" i="1"/>
  <c r="J870" i="1"/>
  <c r="M870" i="1" s="1"/>
  <c r="N870" i="1" s="1"/>
  <c r="L869" i="1"/>
  <c r="J869" i="1"/>
  <c r="M869" i="1" s="1"/>
  <c r="N869" i="1" s="1"/>
  <c r="L868" i="1"/>
  <c r="J868" i="1"/>
  <c r="M868" i="1" s="1"/>
  <c r="N868" i="1" s="1"/>
  <c r="L867" i="1"/>
  <c r="J867" i="1"/>
  <c r="M867" i="1" s="1"/>
  <c r="N867" i="1" s="1"/>
  <c r="L866" i="1"/>
  <c r="J866" i="1"/>
  <c r="M866" i="1" s="1"/>
  <c r="N866" i="1" s="1"/>
  <c r="L865" i="1"/>
  <c r="J865" i="1"/>
  <c r="M865" i="1" s="1"/>
  <c r="N865" i="1" s="1"/>
  <c r="L864" i="1"/>
  <c r="J864" i="1"/>
  <c r="M864" i="1" s="1"/>
  <c r="N864" i="1" s="1"/>
  <c r="O863" i="1"/>
  <c r="L863" i="1"/>
  <c r="J863" i="1"/>
  <c r="K863" i="1" s="1"/>
  <c r="L862" i="1"/>
  <c r="J862" i="1"/>
  <c r="M862" i="1" s="1"/>
  <c r="N862" i="1" s="1"/>
  <c r="O861" i="1"/>
  <c r="L861" i="1"/>
  <c r="J861" i="1"/>
  <c r="L860" i="1"/>
  <c r="J860" i="1"/>
  <c r="M860" i="1" s="1"/>
  <c r="N860" i="1" s="1"/>
  <c r="O859" i="1"/>
  <c r="L859" i="1"/>
  <c r="J859" i="1"/>
  <c r="K859" i="1" s="1"/>
  <c r="O858" i="1"/>
  <c r="L858" i="1"/>
  <c r="J858" i="1"/>
  <c r="K858" i="1" s="1"/>
  <c r="O857" i="1"/>
  <c r="L857" i="1"/>
  <c r="J857" i="1"/>
  <c r="K857" i="1" s="1"/>
  <c r="O856" i="1"/>
  <c r="L856" i="1"/>
  <c r="J856" i="1"/>
  <c r="K856" i="1" s="1"/>
  <c r="O855" i="1"/>
  <c r="L855" i="1"/>
  <c r="J855" i="1"/>
  <c r="K855" i="1" s="1"/>
  <c r="L854" i="1"/>
  <c r="J854" i="1"/>
  <c r="M854" i="1" s="1"/>
  <c r="N854" i="1" s="1"/>
  <c r="O853" i="1"/>
  <c r="L853" i="1"/>
  <c r="J853" i="1"/>
  <c r="K853" i="1" s="1"/>
  <c r="O852" i="1"/>
  <c r="L852" i="1"/>
  <c r="J852" i="1"/>
  <c r="K852" i="1" s="1"/>
  <c r="O851" i="1"/>
  <c r="L851" i="1"/>
  <c r="J851" i="1"/>
  <c r="L850" i="1"/>
  <c r="J850" i="1"/>
  <c r="M850" i="1" s="1"/>
  <c r="N850" i="1" s="1"/>
  <c r="L849" i="1"/>
  <c r="J849" i="1"/>
  <c r="M849" i="1" s="1"/>
  <c r="L848" i="1"/>
  <c r="J848" i="1"/>
  <c r="M848" i="1" s="1"/>
  <c r="N848" i="1" s="1"/>
  <c r="L847" i="1"/>
  <c r="J847" i="1"/>
  <c r="M847" i="1" s="1"/>
  <c r="N847" i="1" s="1"/>
  <c r="L846" i="1"/>
  <c r="J846" i="1"/>
  <c r="M846" i="1" s="1"/>
  <c r="N846" i="1" s="1"/>
  <c r="L845" i="1"/>
  <c r="J845" i="1"/>
  <c r="M845" i="1" s="1"/>
  <c r="N845" i="1" s="1"/>
  <c r="O844" i="1"/>
  <c r="L844" i="1"/>
  <c r="J844" i="1"/>
  <c r="L843" i="1"/>
  <c r="J843" i="1"/>
  <c r="M843" i="1" s="1"/>
  <c r="N843" i="1" s="1"/>
  <c r="O842" i="1"/>
  <c r="L842" i="1"/>
  <c r="J842" i="1"/>
  <c r="K842" i="1" s="1"/>
  <c r="L838" i="1"/>
  <c r="J838" i="1"/>
  <c r="O835" i="1"/>
  <c r="L835" i="1"/>
  <c r="J835" i="1"/>
  <c r="M835" i="1" s="1"/>
  <c r="H835" i="1"/>
  <c r="L834" i="1"/>
  <c r="J834" i="1"/>
  <c r="M834" i="1" s="1"/>
  <c r="N834" i="1" s="1"/>
  <c r="L833" i="1"/>
  <c r="J833" i="1"/>
  <c r="M833" i="1" s="1"/>
  <c r="N833" i="1" s="1"/>
  <c r="L832" i="1"/>
  <c r="J832" i="1"/>
  <c r="M832" i="1" s="1"/>
  <c r="N832" i="1" s="1"/>
  <c r="L831" i="1"/>
  <c r="J831" i="1"/>
  <c r="M831" i="1" s="1"/>
  <c r="N831" i="1" s="1"/>
  <c r="L830" i="1"/>
  <c r="J830" i="1"/>
  <c r="M830" i="1" s="1"/>
  <c r="N830" i="1" s="1"/>
  <c r="L829" i="1"/>
  <c r="J829" i="1"/>
  <c r="M829" i="1" s="1"/>
  <c r="N829" i="1" s="1"/>
  <c r="L828" i="1"/>
  <c r="J828" i="1"/>
  <c r="M828" i="1" s="1"/>
  <c r="N828" i="1" s="1"/>
  <c r="L827" i="1"/>
  <c r="J827" i="1"/>
  <c r="M827" i="1" s="1"/>
  <c r="N827" i="1" s="1"/>
  <c r="L826" i="1"/>
  <c r="J826" i="1"/>
  <c r="M826" i="1" s="1"/>
  <c r="N826" i="1" s="1"/>
  <c r="L825" i="1"/>
  <c r="J825" i="1"/>
  <c r="M825" i="1" s="1"/>
  <c r="N825" i="1" s="1"/>
  <c r="L824" i="1"/>
  <c r="J824" i="1"/>
  <c r="M824" i="1" s="1"/>
  <c r="N824" i="1" s="1"/>
  <c r="L823" i="1"/>
  <c r="J823" i="1"/>
  <c r="M823" i="1" s="1"/>
  <c r="N823" i="1" s="1"/>
  <c r="O822" i="1"/>
  <c r="L822" i="1"/>
  <c r="J822" i="1"/>
  <c r="O821" i="1"/>
  <c r="L821" i="1"/>
  <c r="J821" i="1"/>
  <c r="L820" i="1"/>
  <c r="J820" i="1"/>
  <c r="M820" i="1" s="1"/>
  <c r="N820" i="1" s="1"/>
  <c r="O819" i="1"/>
  <c r="L819" i="1"/>
  <c r="J819" i="1"/>
  <c r="K819" i="1" s="1"/>
  <c r="O818" i="1"/>
  <c r="L818" i="1"/>
  <c r="J818" i="1"/>
  <c r="O817" i="1"/>
  <c r="L817" i="1"/>
  <c r="J817" i="1"/>
  <c r="K817" i="1" s="1"/>
  <c r="O816" i="1"/>
  <c r="L816" i="1"/>
  <c r="J816" i="1"/>
  <c r="L815" i="1"/>
  <c r="J815" i="1"/>
  <c r="M815" i="1" s="1"/>
  <c r="N815" i="1" s="1"/>
  <c r="L814" i="1"/>
  <c r="J814" i="1"/>
  <c r="M814" i="1" s="1"/>
  <c r="N814" i="1" s="1"/>
  <c r="L813" i="1"/>
  <c r="J813" i="1"/>
  <c r="M813" i="1" s="1"/>
  <c r="N813" i="1" s="1"/>
  <c r="O812" i="1"/>
  <c r="L812" i="1"/>
  <c r="J812" i="1"/>
  <c r="K812" i="1" s="1"/>
  <c r="L811" i="1"/>
  <c r="J811" i="1"/>
  <c r="M811" i="1" s="1"/>
  <c r="O810" i="1"/>
  <c r="L810" i="1"/>
  <c r="J810" i="1"/>
  <c r="K810" i="1" s="1"/>
  <c r="L809" i="1"/>
  <c r="J809" i="1"/>
  <c r="M809" i="1" s="1"/>
  <c r="N809" i="1" s="1"/>
  <c r="L808" i="1"/>
  <c r="J808" i="1"/>
  <c r="M808" i="1" s="1"/>
  <c r="N808" i="1" s="1"/>
  <c r="L804" i="1"/>
  <c r="J804" i="1"/>
  <c r="K804" i="1" s="1"/>
  <c r="L802" i="1"/>
  <c r="J802" i="1"/>
  <c r="M802" i="1" s="1"/>
  <c r="N802" i="1" s="1"/>
  <c r="L801" i="1"/>
  <c r="J801" i="1"/>
  <c r="M801" i="1" s="1"/>
  <c r="N801" i="1" s="1"/>
  <c r="L800" i="1"/>
  <c r="J800" i="1"/>
  <c r="M800" i="1" s="1"/>
  <c r="N800" i="1" s="1"/>
  <c r="L799" i="1"/>
  <c r="J799" i="1"/>
  <c r="M799" i="1" s="1"/>
  <c r="N799" i="1" s="1"/>
  <c r="L798" i="1"/>
  <c r="J798" i="1"/>
  <c r="M798" i="1" s="1"/>
  <c r="N798" i="1" s="1"/>
  <c r="L797" i="1"/>
  <c r="J797" i="1"/>
  <c r="M797" i="1" s="1"/>
  <c r="N797" i="1" s="1"/>
  <c r="L796" i="1"/>
  <c r="J796" i="1"/>
  <c r="M796" i="1" s="1"/>
  <c r="N796" i="1" s="1"/>
  <c r="O795" i="1"/>
  <c r="L795" i="1"/>
  <c r="J795" i="1"/>
  <c r="M795" i="1" s="1"/>
  <c r="L794" i="1"/>
  <c r="J794" i="1"/>
  <c r="M794" i="1" s="1"/>
  <c r="N794" i="1" s="1"/>
  <c r="L793" i="1"/>
  <c r="J793" i="1"/>
  <c r="M793" i="1" s="1"/>
  <c r="N793" i="1" s="1"/>
  <c r="O792" i="1"/>
  <c r="L792" i="1"/>
  <c r="J792" i="1"/>
  <c r="K792" i="1" s="1"/>
  <c r="O791" i="1"/>
  <c r="L791" i="1"/>
  <c r="J791" i="1"/>
  <c r="M791" i="1" s="1"/>
  <c r="L790" i="1"/>
  <c r="J790" i="1"/>
  <c r="M790" i="1" s="1"/>
  <c r="N790" i="1" s="1"/>
  <c r="L789" i="1"/>
  <c r="J789" i="1"/>
  <c r="M789" i="1" s="1"/>
  <c r="N789" i="1" s="1"/>
  <c r="L788" i="1"/>
  <c r="J788" i="1"/>
  <c r="M788" i="1" s="1"/>
  <c r="N788" i="1" s="1"/>
  <c r="O787" i="1"/>
  <c r="L787" i="1"/>
  <c r="J787" i="1"/>
  <c r="K787" i="1" s="1"/>
  <c r="L786" i="1"/>
  <c r="J786" i="1"/>
  <c r="M786" i="1" s="1"/>
  <c r="N786" i="1" s="1"/>
  <c r="O785" i="1"/>
  <c r="L785" i="1"/>
  <c r="J785" i="1"/>
  <c r="M785" i="1" s="1"/>
  <c r="O784" i="1"/>
  <c r="L784" i="1"/>
  <c r="J784" i="1"/>
  <c r="M784" i="1" s="1"/>
  <c r="O783" i="1"/>
  <c r="L783" i="1"/>
  <c r="J783" i="1"/>
  <c r="K783" i="1" s="1"/>
  <c r="O782" i="1"/>
  <c r="L782" i="1"/>
  <c r="J782" i="1"/>
  <c r="M782" i="1" s="1"/>
  <c r="O781" i="1"/>
  <c r="L781" i="1"/>
  <c r="J781" i="1"/>
  <c r="M781" i="1" s="1"/>
  <c r="L780" i="1"/>
  <c r="J780" i="1"/>
  <c r="M780" i="1" s="1"/>
  <c r="L779" i="1"/>
  <c r="J779" i="1"/>
  <c r="M779" i="1" s="1"/>
  <c r="N779" i="1" s="1"/>
  <c r="L778" i="1"/>
  <c r="J778" i="1"/>
  <c r="M778" i="1" s="1"/>
  <c r="N778" i="1" s="1"/>
  <c r="L777" i="1"/>
  <c r="J777" i="1"/>
  <c r="M777" i="1" s="1"/>
  <c r="L776" i="1"/>
  <c r="J776" i="1"/>
  <c r="K776" i="1" s="1"/>
  <c r="L775" i="1"/>
  <c r="J775" i="1"/>
  <c r="M775" i="1" s="1"/>
  <c r="N775" i="1" s="1"/>
  <c r="O774" i="1"/>
  <c r="M774" i="1"/>
  <c r="L774" i="1"/>
  <c r="K774" i="1"/>
  <c r="L770" i="1"/>
  <c r="J770" i="1"/>
  <c r="M770" i="1" s="1"/>
  <c r="O768" i="1"/>
  <c r="L768" i="1"/>
  <c r="J768" i="1"/>
  <c r="K768" i="1" s="1"/>
  <c r="O767" i="1"/>
  <c r="L767" i="1"/>
  <c r="J767" i="1"/>
  <c r="M767" i="1" s="1"/>
  <c r="O766" i="1"/>
  <c r="L766" i="1"/>
  <c r="J766" i="1"/>
  <c r="K766" i="1" s="1"/>
  <c r="O765" i="1"/>
  <c r="L765" i="1"/>
  <c r="J765" i="1"/>
  <c r="M765" i="1" s="1"/>
  <c r="O764" i="1"/>
  <c r="L764" i="1"/>
  <c r="J764" i="1"/>
  <c r="K764" i="1" s="1"/>
  <c r="O763" i="1"/>
  <c r="L763" i="1"/>
  <c r="J763" i="1"/>
  <c r="M763" i="1" s="1"/>
  <c r="O762" i="1"/>
  <c r="L762" i="1"/>
  <c r="J762" i="1"/>
  <c r="K762" i="1" s="1"/>
  <c r="O761" i="1"/>
  <c r="L761" i="1"/>
  <c r="J761" i="1"/>
  <c r="M761" i="1" s="1"/>
  <c r="O760" i="1"/>
  <c r="L760" i="1"/>
  <c r="J760" i="1"/>
  <c r="K760" i="1" s="1"/>
  <c r="L759" i="1"/>
  <c r="J759" i="1"/>
  <c r="M759" i="1" s="1"/>
  <c r="N759" i="1" s="1"/>
  <c r="L758" i="1"/>
  <c r="J758" i="1"/>
  <c r="M758" i="1" s="1"/>
  <c r="N758" i="1" s="1"/>
  <c r="O757" i="1"/>
  <c r="L757" i="1"/>
  <c r="J757" i="1"/>
  <c r="M757" i="1" s="1"/>
  <c r="O756" i="1"/>
  <c r="L756" i="1"/>
  <c r="J756" i="1"/>
  <c r="O755" i="1"/>
  <c r="L755" i="1"/>
  <c r="J755" i="1"/>
  <c r="K755" i="1" s="1"/>
  <c r="O754" i="1"/>
  <c r="L754" i="1"/>
  <c r="J754" i="1"/>
  <c r="L753" i="1"/>
  <c r="J753" i="1"/>
  <c r="M753" i="1" s="1"/>
  <c r="N753" i="1" s="1"/>
  <c r="O752" i="1"/>
  <c r="L752" i="1"/>
  <c r="J752" i="1"/>
  <c r="M752" i="1" s="1"/>
  <c r="O751" i="1"/>
  <c r="L751" i="1"/>
  <c r="J751" i="1"/>
  <c r="K751" i="1" s="1"/>
  <c r="O750" i="1"/>
  <c r="L750" i="1"/>
  <c r="J750" i="1"/>
  <c r="M750" i="1" s="1"/>
  <c r="O749" i="1"/>
  <c r="L749" i="1"/>
  <c r="J749" i="1"/>
  <c r="K749" i="1" s="1"/>
  <c r="O748" i="1"/>
  <c r="L748" i="1"/>
  <c r="J748" i="1"/>
  <c r="M748" i="1" s="1"/>
  <c r="L747" i="1"/>
  <c r="J747" i="1"/>
  <c r="M747" i="1" s="1"/>
  <c r="N747" i="1" s="1"/>
  <c r="N746" i="1"/>
  <c r="O746" i="1" s="1"/>
  <c r="L746" i="1"/>
  <c r="J746" i="1"/>
  <c r="K746" i="1" s="1"/>
  <c r="O745" i="1"/>
  <c r="L745" i="1"/>
  <c r="J745" i="1"/>
  <c r="M745" i="1" s="1"/>
  <c r="L744" i="1"/>
  <c r="J744" i="1"/>
  <c r="M744" i="1" s="1"/>
  <c r="N744" i="1" s="1"/>
  <c r="O743" i="1"/>
  <c r="L743" i="1"/>
  <c r="J743" i="1"/>
  <c r="O742" i="1"/>
  <c r="L742" i="1"/>
  <c r="J742" i="1"/>
  <c r="K742" i="1" s="1"/>
  <c r="L741" i="1"/>
  <c r="J741" i="1"/>
  <c r="M741" i="1" s="1"/>
  <c r="N741" i="1" s="1"/>
  <c r="O740" i="1"/>
  <c r="L740" i="1"/>
  <c r="J740" i="1"/>
  <c r="K740" i="1" s="1"/>
  <c r="L739" i="1"/>
  <c r="J739" i="1"/>
  <c r="M739" i="1" s="1"/>
  <c r="N739" i="1" s="1"/>
  <c r="L738" i="1"/>
  <c r="J738" i="1"/>
  <c r="M738" i="1" s="1"/>
  <c r="N738" i="1" s="1"/>
  <c r="O737" i="1"/>
  <c r="L737" i="1"/>
  <c r="J737" i="1"/>
  <c r="M737" i="1" s="1"/>
  <c r="L736" i="1"/>
  <c r="J736" i="1"/>
  <c r="M736" i="1" s="1"/>
  <c r="N736" i="1" s="1"/>
  <c r="L735" i="1"/>
  <c r="J735" i="1"/>
  <c r="M735" i="1" s="1"/>
  <c r="N735" i="1" s="1"/>
  <c r="O734" i="1"/>
  <c r="L734" i="1"/>
  <c r="J734" i="1"/>
  <c r="K734" i="1" s="1"/>
  <c r="O733" i="1"/>
  <c r="L733" i="1"/>
  <c r="J733" i="1"/>
  <c r="M733" i="1" s="1"/>
  <c r="O732" i="1"/>
  <c r="L732" i="1"/>
  <c r="J732" i="1"/>
  <c r="K732" i="1" s="1"/>
  <c r="L731" i="1"/>
  <c r="J731" i="1"/>
  <c r="M731" i="1" s="1"/>
  <c r="L730" i="1"/>
  <c r="J730" i="1"/>
  <c r="M730" i="1" s="1"/>
  <c r="L729" i="1"/>
  <c r="J729" i="1"/>
  <c r="M729" i="1" s="1"/>
  <c r="O728" i="1"/>
  <c r="L728" i="1"/>
  <c r="J728" i="1"/>
  <c r="K728" i="1" s="1"/>
  <c r="O727" i="1"/>
  <c r="L727" i="1"/>
  <c r="J727" i="1"/>
  <c r="M727" i="1" s="1"/>
  <c r="O726" i="1"/>
  <c r="L726" i="1"/>
  <c r="J726" i="1"/>
  <c r="M726" i="1" s="1"/>
  <c r="L722" i="1"/>
  <c r="J722" i="1"/>
  <c r="M722" i="1" s="1"/>
  <c r="L720" i="1"/>
  <c r="J720" i="1"/>
  <c r="M720" i="1" s="1"/>
  <c r="N720" i="1" s="1"/>
  <c r="L719" i="1"/>
  <c r="J719" i="1"/>
  <c r="M719" i="1" s="1"/>
  <c r="N719" i="1" s="1"/>
  <c r="O718" i="1"/>
  <c r="L718" i="1"/>
  <c r="J718" i="1"/>
  <c r="K718" i="1" s="1"/>
  <c r="L717" i="1"/>
  <c r="J717" i="1"/>
  <c r="M717" i="1" s="1"/>
  <c r="O716" i="1"/>
  <c r="L716" i="1"/>
  <c r="J716" i="1"/>
  <c r="M716" i="1" s="1"/>
  <c r="L715" i="1"/>
  <c r="J715" i="1"/>
  <c r="M715" i="1" s="1"/>
  <c r="N715" i="1" s="1"/>
  <c r="O714" i="1"/>
  <c r="L714" i="1"/>
  <c r="J714" i="1"/>
  <c r="M714" i="1" s="1"/>
  <c r="O713" i="1"/>
  <c r="L713" i="1"/>
  <c r="J713" i="1"/>
  <c r="M713" i="1" s="1"/>
  <c r="L712" i="1"/>
  <c r="J712" i="1"/>
  <c r="M712" i="1" s="1"/>
  <c r="L711" i="1"/>
  <c r="J711" i="1"/>
  <c r="M711" i="1" s="1"/>
  <c r="N711" i="1" s="1"/>
  <c r="O710" i="1"/>
  <c r="L710" i="1"/>
  <c r="J710" i="1"/>
  <c r="O709" i="1"/>
  <c r="L709" i="1"/>
  <c r="J709" i="1"/>
  <c r="M709" i="1" s="1"/>
  <c r="O708" i="1"/>
  <c r="L708" i="1"/>
  <c r="J708" i="1"/>
  <c r="O707" i="1"/>
  <c r="L707" i="1"/>
  <c r="J707" i="1"/>
  <c r="K707" i="1" s="1"/>
  <c r="L706" i="1"/>
  <c r="J706" i="1"/>
  <c r="M706" i="1" s="1"/>
  <c r="N706" i="1" s="1"/>
  <c r="O705" i="1"/>
  <c r="L705" i="1"/>
  <c r="J705" i="1"/>
  <c r="K705" i="1" s="1"/>
  <c r="L704" i="1"/>
  <c r="J704" i="1"/>
  <c r="M704" i="1" s="1"/>
  <c r="N704" i="1" s="1"/>
  <c r="O703" i="1"/>
  <c r="L703" i="1"/>
  <c r="J703" i="1"/>
  <c r="M703" i="1" s="1"/>
  <c r="O702" i="1"/>
  <c r="L702" i="1"/>
  <c r="J702" i="1"/>
  <c r="K702" i="1" s="1"/>
  <c r="O701" i="1"/>
  <c r="L701" i="1"/>
  <c r="J701" i="1"/>
  <c r="M701" i="1" s="1"/>
  <c r="O700" i="1"/>
  <c r="L700" i="1"/>
  <c r="J700" i="1"/>
  <c r="K700" i="1" s="1"/>
  <c r="O699" i="1"/>
  <c r="L699" i="1"/>
  <c r="J699" i="1"/>
  <c r="M699" i="1" s="1"/>
  <c r="L698" i="1"/>
  <c r="J698" i="1"/>
  <c r="M698" i="1" s="1"/>
  <c r="N698" i="1" s="1"/>
  <c r="L697" i="1"/>
  <c r="J697" i="1"/>
  <c r="M697" i="1" s="1"/>
  <c r="L696" i="1"/>
  <c r="J696" i="1"/>
  <c r="M696" i="1" s="1"/>
  <c r="N696" i="1" s="1"/>
  <c r="O695" i="1"/>
  <c r="L695" i="1"/>
  <c r="J695" i="1"/>
  <c r="K695" i="1" s="1"/>
  <c r="O694" i="1"/>
  <c r="L694" i="1"/>
  <c r="J694" i="1"/>
  <c r="M694" i="1" s="1"/>
  <c r="O693" i="1"/>
  <c r="L693" i="1"/>
  <c r="J693" i="1"/>
  <c r="M693" i="1" s="1"/>
  <c r="O692" i="1"/>
  <c r="L692" i="1"/>
  <c r="J692" i="1"/>
  <c r="M692" i="1" s="1"/>
  <c r="N688" i="1"/>
  <c r="O688" i="1" s="1"/>
  <c r="L688" i="1"/>
  <c r="J688" i="1"/>
  <c r="K688" i="1" s="1"/>
  <c r="O686" i="1"/>
  <c r="L686" i="1"/>
  <c r="J686" i="1"/>
  <c r="M686" i="1" s="1"/>
  <c r="O685" i="1"/>
  <c r="L685" i="1"/>
  <c r="J685" i="1"/>
  <c r="K685" i="1" s="1"/>
  <c r="O684" i="1"/>
  <c r="L684" i="1"/>
  <c r="J684" i="1"/>
  <c r="M684" i="1" s="1"/>
  <c r="L683" i="1"/>
  <c r="J683" i="1"/>
  <c r="M683" i="1" s="1"/>
  <c r="L682" i="1"/>
  <c r="J682" i="1"/>
  <c r="M682" i="1" s="1"/>
  <c r="L681" i="1"/>
  <c r="J681" i="1"/>
  <c r="M681" i="1" s="1"/>
  <c r="O680" i="1"/>
  <c r="L680" i="1"/>
  <c r="J680" i="1"/>
  <c r="K680" i="1" s="1"/>
  <c r="O679" i="1"/>
  <c r="L679" i="1"/>
  <c r="J679" i="1"/>
  <c r="M679" i="1" s="1"/>
  <c r="O678" i="1"/>
  <c r="L678" i="1"/>
  <c r="J678" i="1"/>
  <c r="K678" i="1" s="1"/>
  <c r="L677" i="1"/>
  <c r="J677" i="1"/>
  <c r="M677" i="1" s="1"/>
  <c r="O676" i="1"/>
  <c r="L676" i="1"/>
  <c r="J676" i="1"/>
  <c r="M676" i="1" s="1"/>
  <c r="O675" i="1"/>
  <c r="L675" i="1"/>
  <c r="J675" i="1"/>
  <c r="M675" i="1" s="1"/>
  <c r="O674" i="1"/>
  <c r="L674" i="1"/>
  <c r="J674" i="1"/>
  <c r="L673" i="1"/>
  <c r="J673" i="1"/>
  <c r="M673" i="1" s="1"/>
  <c r="L672" i="1"/>
  <c r="J672" i="1"/>
  <c r="M672" i="1" s="1"/>
  <c r="L671" i="1"/>
  <c r="J671" i="1"/>
  <c r="M671" i="1" s="1"/>
  <c r="L670" i="1"/>
  <c r="J670" i="1"/>
  <c r="M670" i="1" s="1"/>
  <c r="L669" i="1"/>
  <c r="J669" i="1"/>
  <c r="M669" i="1" s="1"/>
  <c r="L668" i="1"/>
  <c r="J668" i="1"/>
  <c r="M668" i="1" s="1"/>
  <c r="L667" i="1"/>
  <c r="J667" i="1"/>
  <c r="M667" i="1" s="1"/>
  <c r="L666" i="1"/>
  <c r="J666" i="1"/>
  <c r="M666" i="1" s="1"/>
  <c r="O665" i="1"/>
  <c r="L665" i="1"/>
  <c r="J665" i="1"/>
  <c r="M665" i="1" s="1"/>
  <c r="L664" i="1"/>
  <c r="J664" i="1"/>
  <c r="M664" i="1" s="1"/>
  <c r="O663" i="1"/>
  <c r="L663" i="1"/>
  <c r="J663" i="1"/>
  <c r="M663" i="1" s="1"/>
  <c r="L662" i="1"/>
  <c r="J662" i="1"/>
  <c r="M662" i="1" s="1"/>
  <c r="O661" i="1"/>
  <c r="L661" i="1"/>
  <c r="J661" i="1"/>
  <c r="O660" i="1"/>
  <c r="L660" i="1"/>
  <c r="J660" i="1"/>
  <c r="M660" i="1" s="1"/>
  <c r="L659" i="1"/>
  <c r="J659" i="1"/>
  <c r="M659" i="1" s="1"/>
  <c r="L658" i="1"/>
  <c r="J658" i="1"/>
  <c r="M658" i="1" s="1"/>
  <c r="L657" i="1"/>
  <c r="J657" i="1"/>
  <c r="M657" i="1" s="1"/>
  <c r="L656" i="1"/>
  <c r="J656" i="1"/>
  <c r="M656" i="1" s="1"/>
  <c r="L655" i="1"/>
  <c r="J655" i="1"/>
  <c r="M655" i="1" s="1"/>
  <c r="O654" i="1"/>
  <c r="L654" i="1"/>
  <c r="J654" i="1"/>
  <c r="K654" i="1" s="1"/>
  <c r="O653" i="1"/>
  <c r="L653" i="1"/>
  <c r="J653" i="1"/>
  <c r="M653" i="1" s="1"/>
  <c r="O652" i="1"/>
  <c r="L652" i="1"/>
  <c r="J652" i="1"/>
  <c r="K652" i="1" s="1"/>
  <c r="O651" i="1"/>
  <c r="L651" i="1"/>
  <c r="J651" i="1"/>
  <c r="K651" i="1" s="1"/>
  <c r="O650" i="1"/>
  <c r="L650" i="1"/>
  <c r="J650" i="1"/>
  <c r="K650" i="1" s="1"/>
  <c r="O649" i="1"/>
  <c r="L649" i="1"/>
  <c r="J649" i="1"/>
  <c r="M649" i="1" s="1"/>
  <c r="L648" i="1"/>
  <c r="J648" i="1"/>
  <c r="M648" i="1" s="1"/>
  <c r="L647" i="1"/>
  <c r="J647" i="1"/>
  <c r="M647" i="1" s="1"/>
  <c r="O646" i="1"/>
  <c r="L646" i="1"/>
  <c r="J646" i="1"/>
  <c r="K646" i="1" s="1"/>
  <c r="O645" i="1"/>
  <c r="L645" i="1"/>
  <c r="J645" i="1"/>
  <c r="K645" i="1" s="1"/>
  <c r="O644" i="1"/>
  <c r="L644" i="1"/>
  <c r="J644" i="1"/>
  <c r="K644" i="1" s="1"/>
  <c r="O643" i="1"/>
  <c r="L643" i="1"/>
  <c r="J643" i="1"/>
  <c r="K643" i="1" s="1"/>
  <c r="O642" i="1"/>
  <c r="L642" i="1"/>
  <c r="J642" i="1"/>
  <c r="K642" i="1" s="1"/>
  <c r="L641" i="1"/>
  <c r="J641" i="1"/>
  <c r="M641" i="1" s="1"/>
  <c r="O640" i="1"/>
  <c r="L640" i="1"/>
  <c r="J640" i="1"/>
  <c r="M640" i="1" s="1"/>
  <c r="O639" i="1"/>
  <c r="L639" i="1"/>
  <c r="J639" i="1"/>
  <c r="O638" i="1"/>
  <c r="L638" i="1"/>
  <c r="J638" i="1"/>
  <c r="K638" i="1" s="1"/>
  <c r="O637" i="1"/>
  <c r="L637" i="1"/>
  <c r="J637" i="1"/>
  <c r="N632" i="1"/>
  <c r="N633" i="1" s="1"/>
  <c r="O633" i="1" s="1"/>
  <c r="L632" i="1"/>
  <c r="J632" i="1"/>
  <c r="K632" i="1" s="1"/>
  <c r="O630" i="1"/>
  <c r="L630" i="1"/>
  <c r="J630" i="1"/>
  <c r="M630" i="1" s="1"/>
  <c r="O629" i="1"/>
  <c r="L629" i="1"/>
  <c r="J629" i="1"/>
  <c r="M629" i="1" s="1"/>
  <c r="O628" i="1"/>
  <c r="L628" i="1"/>
  <c r="J628" i="1"/>
  <c r="M628" i="1" s="1"/>
  <c r="L627" i="1"/>
  <c r="J627" i="1"/>
  <c r="M627" i="1" s="1"/>
  <c r="L626" i="1"/>
  <c r="J626" i="1"/>
  <c r="M626" i="1" s="1"/>
  <c r="O625" i="1"/>
  <c r="L625" i="1"/>
  <c r="J625" i="1"/>
  <c r="M625" i="1" s="1"/>
  <c r="L624" i="1"/>
  <c r="J624" i="1"/>
  <c r="M624" i="1" s="1"/>
  <c r="L623" i="1"/>
  <c r="J623" i="1"/>
  <c r="M623" i="1" s="1"/>
  <c r="O622" i="1"/>
  <c r="L622" i="1"/>
  <c r="J622" i="1"/>
  <c r="M622" i="1" s="1"/>
  <c r="L621" i="1"/>
  <c r="J621" i="1"/>
  <c r="M621" i="1" s="1"/>
  <c r="L620" i="1"/>
  <c r="J620" i="1"/>
  <c r="M620" i="1" s="1"/>
  <c r="L619" i="1"/>
  <c r="J619" i="1"/>
  <c r="M619" i="1" s="1"/>
  <c r="L618" i="1"/>
  <c r="J618" i="1"/>
  <c r="M618" i="1" s="1"/>
  <c r="O617" i="1"/>
  <c r="L617" i="1"/>
  <c r="J617" i="1"/>
  <c r="O616" i="1"/>
  <c r="L616" i="1"/>
  <c r="J616" i="1"/>
  <c r="O615" i="1"/>
  <c r="L615" i="1"/>
  <c r="J615" i="1"/>
  <c r="O614" i="1"/>
  <c r="L614" i="1"/>
  <c r="J614" i="1"/>
  <c r="O613" i="1"/>
  <c r="L613" i="1"/>
  <c r="J613" i="1"/>
  <c r="O612" i="1"/>
  <c r="L612" i="1"/>
  <c r="J612" i="1"/>
  <c r="O611" i="1"/>
  <c r="L611" i="1"/>
  <c r="J611" i="1"/>
  <c r="L610" i="1"/>
  <c r="J610" i="1"/>
  <c r="M610" i="1" s="1"/>
  <c r="L609" i="1"/>
  <c r="J609" i="1"/>
  <c r="M609" i="1" s="1"/>
  <c r="L608" i="1"/>
  <c r="J608" i="1"/>
  <c r="M608" i="1" s="1"/>
  <c r="O607" i="1"/>
  <c r="L607" i="1"/>
  <c r="J607" i="1"/>
  <c r="L606" i="1"/>
  <c r="J606" i="1"/>
  <c r="M606" i="1" s="1"/>
  <c r="O605" i="1"/>
  <c r="L605" i="1"/>
  <c r="J605" i="1"/>
  <c r="K605" i="1" s="1"/>
  <c r="O604" i="1"/>
  <c r="L604" i="1"/>
  <c r="J604" i="1"/>
  <c r="O603" i="1"/>
  <c r="L603" i="1"/>
  <c r="J603" i="1"/>
  <c r="L602" i="1"/>
  <c r="J602" i="1"/>
  <c r="M602" i="1" s="1"/>
  <c r="O601" i="1"/>
  <c r="L601" i="1"/>
  <c r="J601" i="1"/>
  <c r="K601" i="1" s="1"/>
  <c r="L600" i="1"/>
  <c r="J600" i="1"/>
  <c r="M600" i="1" s="1"/>
  <c r="O599" i="1"/>
  <c r="L599" i="1"/>
  <c r="J599" i="1"/>
  <c r="L598" i="1"/>
  <c r="J598" i="1"/>
  <c r="M598" i="1" s="1"/>
  <c r="O597" i="1"/>
  <c r="L597" i="1"/>
  <c r="J597" i="1"/>
  <c r="O596" i="1"/>
  <c r="L596" i="1"/>
  <c r="J596" i="1"/>
  <c r="K596" i="1" s="1"/>
  <c r="O595" i="1"/>
  <c r="L595" i="1"/>
  <c r="J595" i="1"/>
  <c r="O594" i="1"/>
  <c r="L594" i="1"/>
  <c r="J594" i="1"/>
  <c r="K594" i="1" s="1"/>
  <c r="O593" i="1"/>
  <c r="L593" i="1"/>
  <c r="J593" i="1"/>
  <c r="O592" i="1"/>
  <c r="L592" i="1"/>
  <c r="J592" i="1"/>
  <c r="K592" i="1" s="1"/>
  <c r="O591" i="1"/>
  <c r="L591" i="1"/>
  <c r="J591" i="1"/>
  <c r="O590" i="1"/>
  <c r="L590" i="1"/>
  <c r="J590" i="1"/>
  <c r="K590" i="1" s="1"/>
  <c r="O589" i="1"/>
  <c r="L589" i="1"/>
  <c r="J589" i="1"/>
  <c r="O588" i="1"/>
  <c r="L588" i="1"/>
  <c r="J588" i="1"/>
  <c r="K588" i="1" s="1"/>
  <c r="I584" i="1"/>
  <c r="G584" i="1"/>
  <c r="F584" i="1"/>
  <c r="E584" i="1"/>
  <c r="D584" i="1"/>
  <c r="L582" i="1"/>
  <c r="J582" i="1"/>
  <c r="M582" i="1" s="1"/>
  <c r="N582" i="1" s="1"/>
  <c r="L581" i="1"/>
  <c r="J581" i="1"/>
  <c r="M581" i="1" s="1"/>
  <c r="N581" i="1" s="1"/>
  <c r="L580" i="1"/>
  <c r="J580" i="1"/>
  <c r="M580" i="1" s="1"/>
  <c r="N580" i="1" s="1"/>
  <c r="L579" i="1"/>
  <c r="J579" i="1"/>
  <c r="M579" i="1" s="1"/>
  <c r="N579" i="1" s="1"/>
  <c r="L578" i="1"/>
  <c r="J578" i="1"/>
  <c r="M578" i="1" s="1"/>
  <c r="N578" i="1" s="1"/>
  <c r="L577" i="1"/>
  <c r="J577" i="1"/>
  <c r="M577" i="1" s="1"/>
  <c r="N577" i="1" s="1"/>
  <c r="L576" i="1"/>
  <c r="J576" i="1"/>
  <c r="M576" i="1" s="1"/>
  <c r="N576" i="1" s="1"/>
  <c r="L575" i="1"/>
  <c r="J575" i="1"/>
  <c r="M575" i="1" s="1"/>
  <c r="N575" i="1" s="1"/>
  <c r="L574" i="1"/>
  <c r="J574" i="1"/>
  <c r="M574" i="1" s="1"/>
  <c r="N574" i="1" s="1"/>
  <c r="L573" i="1"/>
  <c r="J573" i="1"/>
  <c r="M573" i="1" s="1"/>
  <c r="N573" i="1" s="1"/>
  <c r="L572" i="1"/>
  <c r="J572" i="1"/>
  <c r="M572" i="1" s="1"/>
  <c r="N572" i="1" s="1"/>
  <c r="L571" i="1"/>
  <c r="J571" i="1"/>
  <c r="M571" i="1" s="1"/>
  <c r="N571" i="1" s="1"/>
  <c r="L570" i="1"/>
  <c r="J570" i="1"/>
  <c r="M570" i="1" s="1"/>
  <c r="N570" i="1" s="1"/>
  <c r="L569" i="1"/>
  <c r="J569" i="1"/>
  <c r="M569" i="1" s="1"/>
  <c r="N569" i="1" s="1"/>
  <c r="L568" i="1"/>
  <c r="J568" i="1"/>
  <c r="M568" i="1" s="1"/>
  <c r="N568" i="1" s="1"/>
  <c r="L567" i="1"/>
  <c r="J567" i="1"/>
  <c r="M567" i="1" s="1"/>
  <c r="N567" i="1" s="1"/>
  <c r="L566" i="1"/>
  <c r="J566" i="1"/>
  <c r="M566" i="1" s="1"/>
  <c r="N566" i="1" s="1"/>
  <c r="L565" i="1"/>
  <c r="J565" i="1"/>
  <c r="M565" i="1" s="1"/>
  <c r="N565" i="1" s="1"/>
  <c r="L564" i="1"/>
  <c r="J564" i="1"/>
  <c r="M564" i="1" s="1"/>
  <c r="N564" i="1" s="1"/>
  <c r="H564" i="1"/>
  <c r="L563" i="1"/>
  <c r="J563" i="1"/>
  <c r="M563" i="1" s="1"/>
  <c r="N563" i="1" s="1"/>
  <c r="H563" i="1"/>
  <c r="L562" i="1"/>
  <c r="J562" i="1"/>
  <c r="K562" i="1" s="1"/>
  <c r="H562" i="1"/>
  <c r="L561" i="1"/>
  <c r="J561" i="1"/>
  <c r="M561" i="1" s="1"/>
  <c r="N561" i="1" s="1"/>
  <c r="L560" i="1"/>
  <c r="J560" i="1"/>
  <c r="M560" i="1" s="1"/>
  <c r="H560" i="1"/>
  <c r="L559" i="1"/>
  <c r="J559" i="1"/>
  <c r="M559" i="1" s="1"/>
  <c r="N559" i="1" s="1"/>
  <c r="L558" i="1"/>
  <c r="J558" i="1"/>
  <c r="M558" i="1" s="1"/>
  <c r="L557" i="1"/>
  <c r="J557" i="1"/>
  <c r="M557" i="1" s="1"/>
  <c r="N557" i="1" s="1"/>
  <c r="L556" i="1"/>
  <c r="J556" i="1"/>
  <c r="M556" i="1" s="1"/>
  <c r="N556" i="1" s="1"/>
  <c r="L555" i="1"/>
  <c r="J555" i="1"/>
  <c r="M555" i="1" s="1"/>
  <c r="N555" i="1" s="1"/>
  <c r="L554" i="1"/>
  <c r="J554" i="1"/>
  <c r="L553" i="1"/>
  <c r="J553" i="1"/>
  <c r="M553" i="1" s="1"/>
  <c r="L552" i="1"/>
  <c r="J552" i="1"/>
  <c r="M552" i="1" s="1"/>
  <c r="L551" i="1"/>
  <c r="J551" i="1"/>
  <c r="L550" i="1"/>
  <c r="J550" i="1"/>
  <c r="M550" i="1" s="1"/>
  <c r="L549" i="1"/>
  <c r="J549" i="1"/>
  <c r="M549" i="1" s="1"/>
  <c r="L548" i="1"/>
  <c r="J548" i="1"/>
  <c r="M548" i="1" s="1"/>
  <c r="L547" i="1"/>
  <c r="J547" i="1"/>
  <c r="M547" i="1" s="1"/>
  <c r="L546" i="1"/>
  <c r="J546" i="1"/>
  <c r="L545" i="1"/>
  <c r="J545" i="1"/>
  <c r="M545" i="1" s="1"/>
  <c r="L544" i="1"/>
  <c r="J544" i="1"/>
  <c r="M544" i="1" s="1"/>
  <c r="L543" i="1"/>
  <c r="J543" i="1"/>
  <c r="M543" i="1" s="1"/>
  <c r="L542" i="1"/>
  <c r="J542" i="1"/>
  <c r="L541" i="1"/>
  <c r="J541" i="1"/>
  <c r="M541" i="1" s="1"/>
  <c r="L540" i="1"/>
  <c r="J540" i="1"/>
  <c r="L539" i="1"/>
  <c r="J539" i="1"/>
  <c r="M539" i="1" s="1"/>
  <c r="N539" i="1" s="1"/>
  <c r="L538" i="1"/>
  <c r="J538" i="1"/>
  <c r="L537" i="1"/>
  <c r="J537" i="1"/>
  <c r="M537" i="1" s="1"/>
  <c r="L536" i="1"/>
  <c r="J536" i="1"/>
  <c r="L535" i="1"/>
  <c r="J535" i="1"/>
  <c r="M535" i="1" s="1"/>
  <c r="N535" i="1" s="1"/>
  <c r="L534" i="1"/>
  <c r="J534" i="1"/>
  <c r="M534" i="1" s="1"/>
  <c r="N534" i="1" s="1"/>
  <c r="L533" i="1"/>
  <c r="J533" i="1"/>
  <c r="L532" i="1"/>
  <c r="J532" i="1"/>
  <c r="M532" i="1" s="1"/>
  <c r="L531" i="1"/>
  <c r="J531" i="1"/>
  <c r="M531" i="1" s="1"/>
  <c r="L530" i="1"/>
  <c r="J530" i="1"/>
  <c r="M530" i="1" s="1"/>
  <c r="L529" i="1"/>
  <c r="J529" i="1"/>
  <c r="M529" i="1" s="1"/>
  <c r="N529" i="1" s="1"/>
  <c r="L528" i="1"/>
  <c r="J528" i="1"/>
  <c r="M528" i="1" s="1"/>
  <c r="L527" i="1"/>
  <c r="J527" i="1"/>
  <c r="M527" i="1" s="1"/>
  <c r="L526" i="1"/>
  <c r="J526" i="1"/>
  <c r="M526" i="1" s="1"/>
  <c r="L525" i="1"/>
  <c r="J525" i="1"/>
  <c r="L524" i="1"/>
  <c r="J524" i="1"/>
  <c r="N519" i="1"/>
  <c r="L519" i="1"/>
  <c r="O517" i="1"/>
  <c r="L517" i="1"/>
  <c r="J517" i="1"/>
  <c r="K517" i="1" s="1"/>
  <c r="O516" i="1"/>
  <c r="L516" i="1"/>
  <c r="J516" i="1"/>
  <c r="K516" i="1" s="1"/>
  <c r="L515" i="1"/>
  <c r="J515" i="1"/>
  <c r="O514" i="1"/>
  <c r="L514" i="1"/>
  <c r="L513" i="1"/>
  <c r="J513" i="1"/>
  <c r="M513" i="1" s="1"/>
  <c r="O512" i="1"/>
  <c r="L512" i="1"/>
  <c r="J512" i="1"/>
  <c r="K512" i="1" s="1"/>
  <c r="O511" i="1"/>
  <c r="L511" i="1"/>
  <c r="J511" i="1"/>
  <c r="O510" i="1"/>
  <c r="L510" i="1"/>
  <c r="J510" i="1"/>
  <c r="O509" i="1"/>
  <c r="L509" i="1"/>
  <c r="J509" i="1"/>
  <c r="O508" i="1"/>
  <c r="L508" i="1"/>
  <c r="J508" i="1"/>
  <c r="K508" i="1" s="1"/>
  <c r="L507" i="1"/>
  <c r="J507" i="1"/>
  <c r="M507" i="1" s="1"/>
  <c r="O506" i="1"/>
  <c r="O505" i="1"/>
  <c r="L505" i="1"/>
  <c r="J505" i="1"/>
  <c r="K505" i="1" s="1"/>
  <c r="O504" i="1"/>
  <c r="L504" i="1"/>
  <c r="J504" i="1"/>
  <c r="O503" i="1"/>
  <c r="L503" i="1"/>
  <c r="J503" i="1"/>
  <c r="K503" i="1" s="1"/>
  <c r="O502" i="1"/>
  <c r="L502" i="1"/>
  <c r="J502" i="1"/>
  <c r="O501" i="1"/>
  <c r="L501" i="1"/>
  <c r="J501" i="1"/>
  <c r="K501" i="1" s="1"/>
  <c r="O500" i="1"/>
  <c r="L500" i="1"/>
  <c r="J500" i="1"/>
  <c r="L499" i="1"/>
  <c r="J499" i="1"/>
  <c r="M499" i="1" s="1"/>
  <c r="O498" i="1"/>
  <c r="L498" i="1"/>
  <c r="J498" i="1"/>
  <c r="K498" i="1" s="1"/>
  <c r="L497" i="1"/>
  <c r="J497" i="1"/>
  <c r="M497" i="1" s="1"/>
  <c r="O496" i="1"/>
  <c r="L496" i="1"/>
  <c r="J496" i="1"/>
  <c r="K496" i="1" s="1"/>
  <c r="O495" i="1"/>
  <c r="L495" i="1"/>
  <c r="J495" i="1"/>
  <c r="O492" i="1"/>
  <c r="L492" i="1"/>
  <c r="J492" i="1"/>
  <c r="K492" i="1" s="1"/>
  <c r="O491" i="1"/>
  <c r="L491" i="1"/>
  <c r="J491" i="1"/>
  <c r="L490" i="1"/>
  <c r="J490" i="1"/>
  <c r="M490" i="1" s="1"/>
  <c r="L489" i="1"/>
  <c r="J489" i="1"/>
  <c r="M489" i="1" s="1"/>
  <c r="L488" i="1"/>
  <c r="J488" i="1"/>
  <c r="M488" i="1" s="1"/>
  <c r="O487" i="1"/>
  <c r="L487" i="1"/>
  <c r="J487" i="1"/>
  <c r="K487" i="1" s="1"/>
  <c r="O486" i="1"/>
  <c r="L486" i="1"/>
  <c r="J486" i="1"/>
  <c r="K486" i="1" s="1"/>
  <c r="O485" i="1"/>
  <c r="L485" i="1"/>
  <c r="J485" i="1"/>
  <c r="O484" i="1"/>
  <c r="L484" i="1"/>
  <c r="J484" i="1"/>
  <c r="L480" i="1"/>
  <c r="L478" i="1"/>
  <c r="J478" i="1"/>
  <c r="M478" i="1" s="1"/>
  <c r="N478" i="1" s="1"/>
  <c r="L477" i="1"/>
  <c r="J477" i="1"/>
  <c r="M477" i="1" s="1"/>
  <c r="N477" i="1" s="1"/>
  <c r="L476" i="1"/>
  <c r="J476" i="1"/>
  <c r="M476" i="1" s="1"/>
  <c r="N476" i="1" s="1"/>
  <c r="L475" i="1"/>
  <c r="J475" i="1"/>
  <c r="M475" i="1" s="1"/>
  <c r="N475" i="1" s="1"/>
  <c r="L474" i="1"/>
  <c r="J474" i="1"/>
  <c r="M474" i="1" s="1"/>
  <c r="N474" i="1" s="1"/>
  <c r="L473" i="1"/>
  <c r="J473" i="1"/>
  <c r="M473" i="1" s="1"/>
  <c r="N473" i="1" s="1"/>
  <c r="L472" i="1"/>
  <c r="J472" i="1"/>
  <c r="M472" i="1" s="1"/>
  <c r="N472" i="1" s="1"/>
  <c r="L471" i="1"/>
  <c r="J471" i="1"/>
  <c r="M471" i="1" s="1"/>
  <c r="N471" i="1" s="1"/>
  <c r="L470" i="1"/>
  <c r="J470" i="1"/>
  <c r="M470" i="1" s="1"/>
  <c r="N470" i="1" s="1"/>
  <c r="L469" i="1"/>
  <c r="J469" i="1"/>
  <c r="M469" i="1" s="1"/>
  <c r="N469" i="1" s="1"/>
  <c r="L468" i="1"/>
  <c r="J468" i="1"/>
  <c r="M468" i="1" s="1"/>
  <c r="N468" i="1" s="1"/>
  <c r="L467" i="1"/>
  <c r="J467" i="1"/>
  <c r="M467" i="1" s="1"/>
  <c r="N467" i="1" s="1"/>
  <c r="L466" i="1"/>
  <c r="J466" i="1"/>
  <c r="M466" i="1" s="1"/>
  <c r="N466" i="1" s="1"/>
  <c r="L465" i="1"/>
  <c r="J465" i="1"/>
  <c r="M465" i="1" s="1"/>
  <c r="N465" i="1" s="1"/>
  <c r="L464" i="1"/>
  <c r="J464" i="1"/>
  <c r="M464" i="1" s="1"/>
  <c r="N464" i="1" s="1"/>
  <c r="L463" i="1"/>
  <c r="J463" i="1"/>
  <c r="M463" i="1" s="1"/>
  <c r="N463" i="1" s="1"/>
  <c r="L462" i="1"/>
  <c r="J462" i="1"/>
  <c r="M462" i="1" s="1"/>
  <c r="N462" i="1" s="1"/>
  <c r="L461" i="1"/>
  <c r="J461" i="1"/>
  <c r="M461" i="1" s="1"/>
  <c r="N461" i="1" s="1"/>
  <c r="O460" i="1"/>
  <c r="L460" i="1"/>
  <c r="J460" i="1"/>
  <c r="K460" i="1" s="1"/>
  <c r="O459" i="1"/>
  <c r="L459" i="1"/>
  <c r="J459" i="1"/>
  <c r="O458" i="1"/>
  <c r="L458" i="1"/>
  <c r="J458" i="1"/>
  <c r="K458" i="1" s="1"/>
  <c r="L457" i="1"/>
  <c r="J457" i="1"/>
  <c r="O456" i="1"/>
  <c r="L456" i="1"/>
  <c r="J456" i="1"/>
  <c r="K456" i="1" s="1"/>
  <c r="H456" i="1"/>
  <c r="L455" i="1"/>
  <c r="J455" i="1"/>
  <c r="M455" i="1" s="1"/>
  <c r="L454" i="1"/>
  <c r="J454" i="1"/>
  <c r="M454" i="1" s="1"/>
  <c r="L453" i="1"/>
  <c r="J453" i="1"/>
  <c r="M453" i="1" s="1"/>
  <c r="N453" i="1" s="1"/>
  <c r="O452" i="1"/>
  <c r="L452" i="1"/>
  <c r="J452" i="1"/>
  <c r="K452" i="1" s="1"/>
  <c r="L451" i="1"/>
  <c r="J451" i="1"/>
  <c r="M451" i="1" s="1"/>
  <c r="O450" i="1"/>
  <c r="L450" i="1"/>
  <c r="J450" i="1"/>
  <c r="K450" i="1" s="1"/>
  <c r="O449" i="1"/>
  <c r="L449" i="1"/>
  <c r="J449" i="1"/>
  <c r="O448" i="1"/>
  <c r="L448" i="1"/>
  <c r="J448" i="1"/>
  <c r="K448" i="1" s="1"/>
  <c r="O447" i="1"/>
  <c r="L447" i="1"/>
  <c r="J447" i="1"/>
  <c r="L446" i="1"/>
  <c r="J446" i="1"/>
  <c r="M446" i="1" s="1"/>
  <c r="N446" i="1" s="1"/>
  <c r="O445" i="1"/>
  <c r="L445" i="1"/>
  <c r="J445" i="1"/>
  <c r="L444" i="1"/>
  <c r="J444" i="1"/>
  <c r="M444" i="1" s="1"/>
  <c r="N444" i="1" s="1"/>
  <c r="O443" i="1"/>
  <c r="L443" i="1"/>
  <c r="J443" i="1"/>
  <c r="K443" i="1" s="1"/>
  <c r="O442" i="1"/>
  <c r="L442" i="1"/>
  <c r="J442" i="1"/>
  <c r="O441" i="1"/>
  <c r="L441" i="1"/>
  <c r="J441" i="1"/>
  <c r="K441" i="1" s="1"/>
  <c r="O440" i="1"/>
  <c r="L440" i="1"/>
  <c r="J440" i="1"/>
  <c r="K440" i="1" s="1"/>
  <c r="O439" i="1"/>
  <c r="L439" i="1"/>
  <c r="J439" i="1"/>
  <c r="K439" i="1" s="1"/>
  <c r="O438" i="1"/>
  <c r="L438" i="1"/>
  <c r="J438" i="1"/>
  <c r="K438" i="1" s="1"/>
  <c r="O437" i="1"/>
  <c r="L437" i="1"/>
  <c r="J437" i="1"/>
  <c r="K437" i="1" s="1"/>
  <c r="O436" i="1"/>
  <c r="L436" i="1"/>
  <c r="J436" i="1"/>
  <c r="L435" i="1"/>
  <c r="J435" i="1"/>
  <c r="O434" i="1"/>
  <c r="L434" i="1"/>
  <c r="J434" i="1"/>
  <c r="L433" i="1"/>
  <c r="J433" i="1"/>
  <c r="O432" i="1"/>
  <c r="L432" i="1"/>
  <c r="J432" i="1"/>
  <c r="K432" i="1" s="1"/>
  <c r="L431" i="1"/>
  <c r="J431" i="1"/>
  <c r="O430" i="1"/>
  <c r="L430" i="1"/>
  <c r="J430" i="1"/>
  <c r="O429" i="1"/>
  <c r="L429" i="1"/>
  <c r="J429" i="1"/>
  <c r="L428" i="1"/>
  <c r="J428" i="1"/>
  <c r="L427" i="1"/>
  <c r="J427" i="1"/>
  <c r="L426" i="1"/>
  <c r="J426" i="1"/>
  <c r="M426" i="1" s="1"/>
  <c r="N426" i="1" s="1"/>
  <c r="L425" i="1"/>
  <c r="J425" i="1"/>
  <c r="O424" i="1"/>
  <c r="L424" i="1"/>
  <c r="J424" i="1"/>
  <c r="K424" i="1" s="1"/>
  <c r="O423" i="1"/>
  <c r="L423" i="1"/>
  <c r="J423" i="1"/>
  <c r="O422" i="1"/>
  <c r="L422" i="1"/>
  <c r="J422" i="1"/>
  <c r="K422" i="1" s="1"/>
  <c r="O421" i="1"/>
  <c r="L421" i="1"/>
  <c r="J421" i="1"/>
  <c r="O420" i="1"/>
  <c r="L420" i="1"/>
  <c r="J420" i="1"/>
  <c r="N416" i="1"/>
  <c r="L416" i="1"/>
  <c r="J416" i="1"/>
  <c r="K416" i="1" s="1"/>
  <c r="L414" i="1"/>
  <c r="J414" i="1"/>
  <c r="M414" i="1" s="1"/>
  <c r="L413" i="1"/>
  <c r="J413" i="1"/>
  <c r="M413" i="1" s="1"/>
  <c r="L412" i="1"/>
  <c r="J412" i="1"/>
  <c r="M412" i="1" s="1"/>
  <c r="L411" i="1"/>
  <c r="J411" i="1"/>
  <c r="M411" i="1" s="1"/>
  <c r="L410" i="1"/>
  <c r="J410" i="1"/>
  <c r="M410" i="1" s="1"/>
  <c r="L409" i="1"/>
  <c r="J409" i="1"/>
  <c r="M409" i="1" s="1"/>
  <c r="L408" i="1"/>
  <c r="J408" i="1"/>
  <c r="M408" i="1" s="1"/>
  <c r="L407" i="1"/>
  <c r="J407" i="1"/>
  <c r="M407" i="1" s="1"/>
  <c r="L406" i="1"/>
  <c r="J406" i="1"/>
  <c r="M406" i="1" s="1"/>
  <c r="L405" i="1"/>
  <c r="J405" i="1"/>
  <c r="M405" i="1" s="1"/>
  <c r="L404" i="1"/>
  <c r="J404" i="1"/>
  <c r="M404" i="1" s="1"/>
  <c r="L403" i="1"/>
  <c r="J403" i="1"/>
  <c r="M403" i="1" s="1"/>
  <c r="L402" i="1"/>
  <c r="J402" i="1"/>
  <c r="M402" i="1" s="1"/>
  <c r="L401" i="1"/>
  <c r="J401" i="1"/>
  <c r="M401" i="1" s="1"/>
  <c r="L400" i="1"/>
  <c r="J400" i="1"/>
  <c r="M400" i="1" s="1"/>
  <c r="L399" i="1"/>
  <c r="J399" i="1"/>
  <c r="M399" i="1" s="1"/>
  <c r="L398" i="1"/>
  <c r="J398" i="1"/>
  <c r="M398" i="1" s="1"/>
  <c r="L397" i="1"/>
  <c r="J397" i="1"/>
  <c r="M397" i="1" s="1"/>
  <c r="L396" i="1"/>
  <c r="J396" i="1"/>
  <c r="M396" i="1" s="1"/>
  <c r="L395" i="1"/>
  <c r="J395" i="1"/>
  <c r="M395" i="1" s="1"/>
  <c r="L394" i="1"/>
  <c r="J394" i="1"/>
  <c r="M394" i="1" s="1"/>
  <c r="L393" i="1"/>
  <c r="J393" i="1"/>
  <c r="M393" i="1" s="1"/>
  <c r="L392" i="1"/>
  <c r="J392" i="1"/>
  <c r="M392" i="1" s="1"/>
  <c r="L391" i="1"/>
  <c r="J391" i="1"/>
  <c r="M391" i="1" s="1"/>
  <c r="L390" i="1"/>
  <c r="J390" i="1"/>
  <c r="M390" i="1" s="1"/>
  <c r="L389" i="1"/>
  <c r="J389" i="1"/>
  <c r="M389" i="1" s="1"/>
  <c r="L388" i="1"/>
  <c r="J388" i="1"/>
  <c r="M388" i="1" s="1"/>
  <c r="L387" i="1"/>
  <c r="J387" i="1"/>
  <c r="M387" i="1" s="1"/>
  <c r="L386" i="1"/>
  <c r="J386" i="1"/>
  <c r="M386" i="1" s="1"/>
  <c r="L385" i="1"/>
  <c r="J385" i="1"/>
  <c r="M385" i="1" s="1"/>
  <c r="L384" i="1"/>
  <c r="J384" i="1"/>
  <c r="M384" i="1" s="1"/>
  <c r="L383" i="1"/>
  <c r="J383" i="1"/>
  <c r="M383" i="1" s="1"/>
  <c r="L382" i="1"/>
  <c r="J382" i="1"/>
  <c r="M382" i="1" s="1"/>
  <c r="O381" i="1"/>
  <c r="L381" i="1"/>
  <c r="J381" i="1"/>
  <c r="M381" i="1" s="1"/>
  <c r="O380" i="1"/>
  <c r="L380" i="1"/>
  <c r="J380" i="1"/>
  <c r="M380" i="1" s="1"/>
  <c r="O379" i="1"/>
  <c r="L379" i="1"/>
  <c r="J379" i="1"/>
  <c r="M379" i="1" s="1"/>
  <c r="O378" i="1"/>
  <c r="L378" i="1"/>
  <c r="J378" i="1"/>
  <c r="M378" i="1" s="1"/>
  <c r="O377" i="1"/>
  <c r="L377" i="1"/>
  <c r="J377" i="1"/>
  <c r="M377" i="1" s="1"/>
  <c r="L376" i="1"/>
  <c r="J376" i="1"/>
  <c r="M376" i="1" s="1"/>
  <c r="L375" i="1"/>
  <c r="J375" i="1"/>
  <c r="M375" i="1" s="1"/>
  <c r="L374" i="1"/>
  <c r="J374" i="1"/>
  <c r="M374" i="1" s="1"/>
  <c r="O373" i="1"/>
  <c r="L373" i="1"/>
  <c r="J373" i="1"/>
  <c r="M373" i="1" s="1"/>
  <c r="L372" i="1"/>
  <c r="J372" i="1"/>
  <c r="M372" i="1" s="1"/>
  <c r="L371" i="1"/>
  <c r="J371" i="1"/>
  <c r="M371" i="1" s="1"/>
  <c r="O370" i="1"/>
  <c r="L370" i="1"/>
  <c r="J370" i="1"/>
  <c r="M370" i="1" s="1"/>
  <c r="O369" i="1"/>
  <c r="L369" i="1"/>
  <c r="J369" i="1"/>
  <c r="M369" i="1" s="1"/>
  <c r="L368" i="1"/>
  <c r="J368" i="1"/>
  <c r="M368" i="1" s="1"/>
  <c r="O367" i="1"/>
  <c r="L367" i="1"/>
  <c r="J367" i="1"/>
  <c r="M367" i="1" s="1"/>
  <c r="O366" i="1"/>
  <c r="L366" i="1"/>
  <c r="J366" i="1"/>
  <c r="M366" i="1" s="1"/>
  <c r="O365" i="1"/>
  <c r="L365" i="1"/>
  <c r="J365" i="1"/>
  <c r="M365" i="1" s="1"/>
  <c r="O364" i="1"/>
  <c r="L364" i="1"/>
  <c r="J364" i="1"/>
  <c r="M364" i="1" s="1"/>
  <c r="O363" i="1"/>
  <c r="L363" i="1"/>
  <c r="J363" i="1"/>
  <c r="M363" i="1" s="1"/>
  <c r="L362" i="1"/>
  <c r="J362" i="1"/>
  <c r="M362" i="1" s="1"/>
  <c r="O361" i="1"/>
  <c r="L361" i="1"/>
  <c r="J361" i="1"/>
  <c r="M361" i="1" s="1"/>
  <c r="O360" i="1"/>
  <c r="L360" i="1"/>
  <c r="J360" i="1"/>
  <c r="M360" i="1" s="1"/>
  <c r="O359" i="1"/>
  <c r="L359" i="1"/>
  <c r="J359" i="1"/>
  <c r="M359" i="1" s="1"/>
  <c r="O358" i="1"/>
  <c r="L358" i="1"/>
  <c r="J358" i="1"/>
  <c r="M358" i="1" s="1"/>
  <c r="O357" i="1"/>
  <c r="L357" i="1"/>
  <c r="J357" i="1"/>
  <c r="M357" i="1" s="1"/>
  <c r="O356" i="1"/>
  <c r="L356" i="1"/>
  <c r="J356" i="1"/>
  <c r="M356" i="1" s="1"/>
  <c r="O355" i="1"/>
  <c r="L355" i="1"/>
  <c r="J355" i="1"/>
  <c r="M355" i="1" s="1"/>
  <c r="L354" i="1"/>
  <c r="J354" i="1"/>
  <c r="M354" i="1" s="1"/>
  <c r="O353" i="1"/>
  <c r="L353" i="1"/>
  <c r="J353" i="1"/>
  <c r="M353" i="1" s="1"/>
  <c r="O352" i="1"/>
  <c r="L352" i="1"/>
  <c r="J352" i="1"/>
  <c r="K352" i="1" s="1"/>
  <c r="O351" i="1"/>
  <c r="L351" i="1"/>
  <c r="J351" i="1"/>
  <c r="M351" i="1" s="1"/>
  <c r="O350" i="1"/>
  <c r="L350" i="1"/>
  <c r="J350" i="1"/>
  <c r="K350" i="1" s="1"/>
  <c r="O349" i="1"/>
  <c r="L349" i="1"/>
  <c r="J349" i="1"/>
  <c r="M349" i="1" s="1"/>
  <c r="L348" i="1"/>
  <c r="J348" i="1"/>
  <c r="M348" i="1" s="1"/>
  <c r="O347" i="1"/>
  <c r="L347" i="1"/>
  <c r="J347" i="1"/>
  <c r="M347" i="1" s="1"/>
  <c r="O346" i="1"/>
  <c r="L346" i="1"/>
  <c r="J346" i="1"/>
  <c r="M346" i="1" s="1"/>
  <c r="L345" i="1"/>
  <c r="J345" i="1"/>
  <c r="M345" i="1" s="1"/>
  <c r="O344" i="1"/>
  <c r="L344" i="1"/>
  <c r="J344" i="1"/>
  <c r="M344" i="1" s="1"/>
  <c r="L343" i="1"/>
  <c r="J343" i="1"/>
  <c r="M343" i="1" s="1"/>
  <c r="O342" i="1"/>
  <c r="L342" i="1"/>
  <c r="J342" i="1"/>
  <c r="M342" i="1" s="1"/>
  <c r="O341" i="1"/>
  <c r="L341" i="1"/>
  <c r="J341" i="1"/>
  <c r="M341" i="1" s="1"/>
  <c r="O340" i="1"/>
  <c r="L340" i="1"/>
  <c r="J340" i="1"/>
  <c r="M340" i="1" s="1"/>
  <c r="O339" i="1"/>
  <c r="L339" i="1"/>
  <c r="J339" i="1"/>
  <c r="M339" i="1" s="1"/>
  <c r="O338" i="1"/>
  <c r="L338" i="1"/>
  <c r="J338" i="1"/>
  <c r="M338" i="1" s="1"/>
  <c r="N334" i="1"/>
  <c r="O334" i="1" s="1"/>
  <c r="L334" i="1"/>
  <c r="J334" i="1"/>
  <c r="M334" i="1" s="1"/>
  <c r="L332" i="1"/>
  <c r="J332" i="1"/>
  <c r="M332" i="1" s="1"/>
  <c r="L331" i="1"/>
  <c r="J331" i="1"/>
  <c r="M331" i="1" s="1"/>
  <c r="L330" i="1"/>
  <c r="J330" i="1"/>
  <c r="M330" i="1" s="1"/>
  <c r="L329" i="1"/>
  <c r="J329" i="1"/>
  <c r="M329" i="1" s="1"/>
  <c r="L328" i="1"/>
  <c r="J328" i="1"/>
  <c r="M328" i="1" s="1"/>
  <c r="L327" i="1"/>
  <c r="J327" i="1"/>
  <c r="M327" i="1" s="1"/>
  <c r="L326" i="1"/>
  <c r="J326" i="1"/>
  <c r="M326" i="1" s="1"/>
  <c r="L325" i="1"/>
  <c r="J325" i="1"/>
  <c r="M325" i="1" s="1"/>
  <c r="L324" i="1"/>
  <c r="J324" i="1"/>
  <c r="M324" i="1" s="1"/>
  <c r="L323" i="1"/>
  <c r="J323" i="1"/>
  <c r="M323" i="1" s="1"/>
  <c r="L322" i="1"/>
  <c r="J322" i="1"/>
  <c r="M322" i="1" s="1"/>
  <c r="L321" i="1"/>
  <c r="J321" i="1"/>
  <c r="M321" i="1" s="1"/>
  <c r="L320" i="1"/>
  <c r="J320" i="1"/>
  <c r="M320" i="1" s="1"/>
  <c r="L319" i="1"/>
  <c r="J319" i="1"/>
  <c r="M319" i="1" s="1"/>
  <c r="L318" i="1"/>
  <c r="J318" i="1"/>
  <c r="M318" i="1" s="1"/>
  <c r="L317" i="1"/>
  <c r="J317" i="1"/>
  <c r="M317" i="1" s="1"/>
  <c r="L316" i="1"/>
  <c r="J316" i="1"/>
  <c r="M316" i="1" s="1"/>
  <c r="L315" i="1"/>
  <c r="J315" i="1"/>
  <c r="M315" i="1" s="1"/>
  <c r="O314" i="1"/>
  <c r="L314" i="1"/>
  <c r="J314" i="1"/>
  <c r="M314" i="1" s="1"/>
  <c r="O313" i="1"/>
  <c r="L313" i="1"/>
  <c r="J313" i="1"/>
  <c r="K313" i="1" s="1"/>
  <c r="L312" i="1"/>
  <c r="J312" i="1"/>
  <c r="M312" i="1" s="1"/>
  <c r="L311" i="1"/>
  <c r="J311" i="1"/>
  <c r="M311" i="1" s="1"/>
  <c r="O310" i="1"/>
  <c r="L310" i="1"/>
  <c r="J310" i="1"/>
  <c r="M310" i="1" s="1"/>
  <c r="L309" i="1"/>
  <c r="J309" i="1"/>
  <c r="M309" i="1" s="1"/>
  <c r="O308" i="1"/>
  <c r="L308" i="1"/>
  <c r="J308" i="1"/>
  <c r="K308" i="1" s="1"/>
  <c r="N304" i="1"/>
  <c r="O304" i="1" s="1"/>
  <c r="L304" i="1"/>
  <c r="I304" i="1"/>
  <c r="J304" i="1" s="1"/>
  <c r="L302" i="1"/>
  <c r="J302" i="1"/>
  <c r="M302" i="1" s="1"/>
  <c r="L301" i="1"/>
  <c r="J301" i="1"/>
  <c r="M301" i="1" s="1"/>
  <c r="L300" i="1"/>
  <c r="J300" i="1"/>
  <c r="M300" i="1" s="1"/>
  <c r="L299" i="1"/>
  <c r="J299" i="1"/>
  <c r="M299" i="1" s="1"/>
  <c r="L298" i="1"/>
  <c r="J298" i="1"/>
  <c r="M298" i="1" s="1"/>
  <c r="O297" i="1"/>
  <c r="L297" i="1"/>
  <c r="J297" i="1"/>
  <c r="K297" i="1" s="1"/>
  <c r="O296" i="1"/>
  <c r="L296" i="1"/>
  <c r="J296" i="1"/>
  <c r="M296" i="1" s="1"/>
  <c r="L295" i="1"/>
  <c r="J295" i="1"/>
  <c r="M295" i="1" s="1"/>
  <c r="O294" i="1"/>
  <c r="L294" i="1"/>
  <c r="J294" i="1"/>
  <c r="M294" i="1" s="1"/>
  <c r="O293" i="1"/>
  <c r="L293" i="1"/>
  <c r="J293" i="1"/>
  <c r="M293" i="1" s="1"/>
  <c r="O292" i="1"/>
  <c r="L292" i="1"/>
  <c r="J292" i="1"/>
  <c r="M292" i="1" s="1"/>
  <c r="O291" i="1"/>
  <c r="L291" i="1"/>
  <c r="J291" i="1"/>
  <c r="K291" i="1" s="1"/>
  <c r="O290" i="1"/>
  <c r="L290" i="1"/>
  <c r="J290" i="1"/>
  <c r="K290" i="1" s="1"/>
  <c r="O289" i="1"/>
  <c r="L289" i="1"/>
  <c r="J289" i="1"/>
  <c r="M289" i="1" s="1"/>
  <c r="O288" i="1"/>
  <c r="L288" i="1"/>
  <c r="J288" i="1"/>
  <c r="K288" i="1" s="1"/>
  <c r="L287" i="1"/>
  <c r="J287" i="1"/>
  <c r="M287" i="1" s="1"/>
  <c r="L286" i="1"/>
  <c r="J286" i="1"/>
  <c r="M286" i="1" s="1"/>
  <c r="O285" i="1"/>
  <c r="L285" i="1"/>
  <c r="J285" i="1"/>
  <c r="K285" i="1" s="1"/>
  <c r="O284" i="1"/>
  <c r="L284" i="1"/>
  <c r="J284" i="1"/>
  <c r="K284" i="1" s="1"/>
  <c r="L283" i="1"/>
  <c r="J283" i="1"/>
  <c r="M283" i="1" s="1"/>
  <c r="O282" i="1"/>
  <c r="L282" i="1"/>
  <c r="J282" i="1"/>
  <c r="M282" i="1" s="1"/>
  <c r="O281" i="1"/>
  <c r="L281" i="1"/>
  <c r="J281" i="1"/>
  <c r="M281" i="1" s="1"/>
  <c r="L280" i="1"/>
  <c r="J280" i="1"/>
  <c r="M280" i="1" s="1"/>
  <c r="L279" i="1"/>
  <c r="J279" i="1"/>
  <c r="M279" i="1" s="1"/>
  <c r="O278" i="1"/>
  <c r="L278" i="1"/>
  <c r="J278" i="1"/>
  <c r="M278" i="1" s="1"/>
  <c r="O277" i="1"/>
  <c r="L277" i="1"/>
  <c r="J277" i="1"/>
  <c r="K277" i="1" s="1"/>
  <c r="O276" i="1"/>
  <c r="L276" i="1"/>
  <c r="J276" i="1"/>
  <c r="M276" i="1" s="1"/>
  <c r="L275" i="1"/>
  <c r="J275" i="1"/>
  <c r="M275" i="1" s="1"/>
  <c r="L274" i="1"/>
  <c r="J274" i="1"/>
  <c r="M274" i="1" s="1"/>
  <c r="O273" i="1"/>
  <c r="L273" i="1"/>
  <c r="J273" i="1"/>
  <c r="M273" i="1" s="1"/>
  <c r="L272" i="1"/>
  <c r="J272" i="1"/>
  <c r="M272" i="1" s="1"/>
  <c r="L271" i="1"/>
  <c r="J271" i="1"/>
  <c r="M271" i="1" s="1"/>
  <c r="L270" i="1"/>
  <c r="J270" i="1"/>
  <c r="M270" i="1" s="1"/>
  <c r="O269" i="1"/>
  <c r="L269" i="1"/>
  <c r="J269" i="1"/>
  <c r="M269" i="1" s="1"/>
  <c r="O268" i="1"/>
  <c r="L268" i="1"/>
  <c r="J268" i="1"/>
  <c r="M268" i="1" s="1"/>
  <c r="O267" i="1"/>
  <c r="L267" i="1"/>
  <c r="J267" i="1"/>
  <c r="M267" i="1" s="1"/>
  <c r="O266" i="1"/>
  <c r="L266" i="1"/>
  <c r="J266" i="1"/>
  <c r="M266" i="1" s="1"/>
  <c r="L265" i="1"/>
  <c r="J265" i="1"/>
  <c r="M265" i="1" s="1"/>
  <c r="L264" i="1"/>
  <c r="J264" i="1"/>
  <c r="M264" i="1" s="1"/>
  <c r="L263" i="1"/>
  <c r="J263" i="1"/>
  <c r="M263" i="1" s="1"/>
  <c r="O262" i="1"/>
  <c r="L262" i="1"/>
  <c r="J262" i="1"/>
  <c r="M262" i="1" s="1"/>
  <c r="O261" i="1"/>
  <c r="L261" i="1"/>
  <c r="J261" i="1"/>
  <c r="M261" i="1" s="1"/>
  <c r="O260" i="1"/>
  <c r="L260" i="1"/>
  <c r="J260" i="1"/>
  <c r="M260" i="1" s="1"/>
  <c r="O259" i="1"/>
  <c r="L259" i="1"/>
  <c r="J259" i="1"/>
  <c r="K259" i="1" s="1"/>
  <c r="O258" i="1"/>
  <c r="L258" i="1"/>
  <c r="J258" i="1"/>
  <c r="K258" i="1" s="1"/>
  <c r="O257" i="1"/>
  <c r="L257" i="1"/>
  <c r="J257" i="1"/>
  <c r="K257" i="1" s="1"/>
  <c r="O256" i="1"/>
  <c r="L256" i="1"/>
  <c r="J256" i="1"/>
  <c r="M256" i="1" s="1"/>
  <c r="O255" i="1"/>
  <c r="L255" i="1"/>
  <c r="J255" i="1"/>
  <c r="M255" i="1" s="1"/>
  <c r="O254" i="1"/>
  <c r="L254" i="1"/>
  <c r="J254" i="1"/>
  <c r="M254" i="1" s="1"/>
  <c r="O253" i="1"/>
  <c r="L253" i="1"/>
  <c r="J253" i="1"/>
  <c r="K253" i="1" s="1"/>
  <c r="L252" i="1"/>
  <c r="J252" i="1"/>
  <c r="M252" i="1" s="1"/>
  <c r="O251" i="1"/>
  <c r="L251" i="1"/>
  <c r="J251" i="1"/>
  <c r="K251" i="1" s="1"/>
  <c r="O250" i="1"/>
  <c r="L250" i="1"/>
  <c r="J250" i="1"/>
  <c r="K250" i="1" s="1"/>
  <c r="O249" i="1"/>
  <c r="M249" i="1"/>
  <c r="L249" i="1"/>
  <c r="K249" i="1"/>
  <c r="L248" i="1"/>
  <c r="J248" i="1"/>
  <c r="M248" i="1" s="1"/>
  <c r="O247" i="1"/>
  <c r="L247" i="1"/>
  <c r="J247" i="1"/>
  <c r="M247" i="1" s="1"/>
  <c r="O246" i="1"/>
  <c r="L246" i="1"/>
  <c r="J246" i="1"/>
  <c r="M246" i="1" s="1"/>
  <c r="O245" i="1"/>
  <c r="L245" i="1"/>
  <c r="J245" i="1"/>
  <c r="M245" i="1" s="1"/>
  <c r="N241" i="1"/>
  <c r="M241" i="1"/>
  <c r="L241" i="1"/>
  <c r="J241" i="1"/>
  <c r="M239" i="1"/>
  <c r="L239" i="1"/>
  <c r="J239" i="1"/>
  <c r="M238" i="1"/>
  <c r="L238" i="1"/>
  <c r="J238" i="1"/>
  <c r="N235" i="1"/>
  <c r="O235" i="1" s="1"/>
  <c r="L235" i="1"/>
  <c r="J235" i="1"/>
  <c r="K235" i="1" s="1"/>
  <c r="L233" i="1"/>
  <c r="J233" i="1"/>
  <c r="M233" i="1" s="1"/>
  <c r="L232" i="1"/>
  <c r="J232" i="1"/>
  <c r="M232" i="1" s="1"/>
  <c r="L231" i="1"/>
  <c r="J231" i="1"/>
  <c r="M231" i="1" s="1"/>
  <c r="O230" i="1"/>
  <c r="L230" i="1"/>
  <c r="J230" i="1"/>
  <c r="M230" i="1" s="1"/>
  <c r="L229" i="1"/>
  <c r="J229" i="1"/>
  <c r="M229" i="1" s="1"/>
  <c r="L228" i="1"/>
  <c r="J228" i="1"/>
  <c r="M228" i="1" s="1"/>
  <c r="O227" i="1"/>
  <c r="L227" i="1"/>
  <c r="J227" i="1"/>
  <c r="M227" i="1" s="1"/>
  <c r="O226" i="1"/>
  <c r="L226" i="1"/>
  <c r="J226" i="1"/>
  <c r="M226" i="1" s="1"/>
  <c r="L225" i="1"/>
  <c r="J225" i="1"/>
  <c r="M225" i="1" s="1"/>
  <c r="O224" i="1"/>
  <c r="L224" i="1"/>
  <c r="J224" i="1"/>
  <c r="K224" i="1" s="1"/>
  <c r="O223" i="1"/>
  <c r="L223" i="1"/>
  <c r="J223" i="1"/>
  <c r="M223" i="1" s="1"/>
  <c r="O222" i="1"/>
  <c r="L222" i="1"/>
  <c r="J222" i="1"/>
  <c r="M222" i="1" s="1"/>
  <c r="N219" i="1"/>
  <c r="O219" i="1" s="1"/>
  <c r="L219" i="1"/>
  <c r="J219" i="1"/>
  <c r="M219" i="1" s="1"/>
  <c r="O217" i="1"/>
  <c r="L217" i="1"/>
  <c r="J217" i="1"/>
  <c r="M217" i="1" s="1"/>
  <c r="L216" i="1"/>
  <c r="J216" i="1"/>
  <c r="M216" i="1" s="1"/>
  <c r="O215" i="1"/>
  <c r="L215" i="1"/>
  <c r="J215" i="1"/>
  <c r="K215" i="1" s="1"/>
  <c r="L214" i="1"/>
  <c r="J214" i="1"/>
  <c r="M214" i="1" s="1"/>
  <c r="L213" i="1"/>
  <c r="J213" i="1"/>
  <c r="M213" i="1" s="1"/>
  <c r="L210" i="1"/>
  <c r="J210" i="1"/>
  <c r="M210" i="1" s="1"/>
  <c r="L208" i="1"/>
  <c r="J208" i="1"/>
  <c r="M208" i="1" s="1"/>
  <c r="L207" i="1"/>
  <c r="J207" i="1"/>
  <c r="M207" i="1" s="1"/>
  <c r="L206" i="1"/>
  <c r="J206" i="1"/>
  <c r="M206" i="1" s="1"/>
  <c r="L201" i="1"/>
  <c r="J201" i="1"/>
  <c r="L199" i="1"/>
  <c r="J199" i="1"/>
  <c r="M199" i="1" s="1"/>
  <c r="L197" i="1"/>
  <c r="J197" i="1"/>
  <c r="M197" i="1" s="1"/>
  <c r="L196" i="1"/>
  <c r="J196" i="1"/>
  <c r="M196" i="1" s="1"/>
  <c r="L195" i="1"/>
  <c r="J195" i="1"/>
  <c r="M195" i="1" s="1"/>
  <c r="L194" i="1"/>
  <c r="J194" i="1"/>
  <c r="M194" i="1" s="1"/>
  <c r="L193" i="1"/>
  <c r="J193" i="1"/>
  <c r="M193" i="1" s="1"/>
  <c r="L192" i="1"/>
  <c r="J192" i="1"/>
  <c r="M192" i="1" s="1"/>
  <c r="L191" i="1"/>
  <c r="J191" i="1"/>
  <c r="M191" i="1" s="1"/>
  <c r="L188" i="1"/>
  <c r="J188" i="1"/>
  <c r="K188" i="1" s="1"/>
  <c r="L186" i="1"/>
  <c r="J186" i="1"/>
  <c r="K186" i="1" s="1"/>
  <c r="L185" i="1"/>
  <c r="J185" i="1"/>
  <c r="L184" i="1"/>
  <c r="J184" i="1"/>
  <c r="M184" i="1" s="1"/>
  <c r="L183" i="1"/>
  <c r="J183" i="1"/>
  <c r="M183" i="1" s="1"/>
  <c r="L182" i="1"/>
  <c r="J182" i="1"/>
  <c r="M182" i="1" s="1"/>
  <c r="L181" i="1"/>
  <c r="J181" i="1"/>
  <c r="M181" i="1" s="1"/>
  <c r="L180" i="1"/>
  <c r="J180" i="1"/>
  <c r="M180" i="1" s="1"/>
  <c r="L179" i="1"/>
  <c r="J179" i="1"/>
  <c r="M179" i="1" s="1"/>
  <c r="L178" i="1"/>
  <c r="J178" i="1"/>
  <c r="M178" i="1" s="1"/>
  <c r="L177" i="1"/>
  <c r="J177" i="1"/>
  <c r="M177" i="1" s="1"/>
  <c r="O176" i="1"/>
  <c r="L176" i="1"/>
  <c r="J176" i="1"/>
  <c r="M176" i="1" s="1"/>
  <c r="O175" i="1"/>
  <c r="L175" i="1"/>
  <c r="J175" i="1"/>
  <c r="M175" i="1" s="1"/>
  <c r="O174" i="1"/>
  <c r="L174" i="1"/>
  <c r="J174" i="1"/>
  <c r="M174" i="1" s="1"/>
  <c r="L173" i="1"/>
  <c r="J173" i="1"/>
  <c r="M173" i="1" s="1"/>
  <c r="L172" i="1"/>
  <c r="J172" i="1"/>
  <c r="M172" i="1" s="1"/>
  <c r="O171" i="1"/>
  <c r="L171" i="1"/>
  <c r="J171" i="1"/>
  <c r="M171" i="1" s="1"/>
  <c r="L170" i="1"/>
  <c r="J170" i="1"/>
  <c r="M170" i="1" s="1"/>
  <c r="L169" i="1"/>
  <c r="J169" i="1"/>
  <c r="M169" i="1" s="1"/>
  <c r="L168" i="1"/>
  <c r="J168" i="1"/>
  <c r="M168" i="1" s="1"/>
  <c r="O167" i="1"/>
  <c r="L167" i="1"/>
  <c r="J167" i="1"/>
  <c r="K167" i="1" s="1"/>
  <c r="N163" i="1"/>
  <c r="L163" i="1"/>
  <c r="J163" i="1"/>
  <c r="M163" i="1" s="1"/>
  <c r="O161" i="1"/>
  <c r="L161" i="1"/>
  <c r="J161" i="1"/>
  <c r="M161" i="1" s="1"/>
  <c r="L160" i="1"/>
  <c r="J160" i="1"/>
  <c r="M160" i="1" s="1"/>
  <c r="L159" i="1"/>
  <c r="J159" i="1"/>
  <c r="M159" i="1" s="1"/>
  <c r="L158" i="1"/>
  <c r="J158" i="1"/>
  <c r="M158" i="1" s="1"/>
  <c r="L157" i="1"/>
  <c r="J157" i="1"/>
  <c r="M157" i="1" s="1"/>
  <c r="L156" i="1"/>
  <c r="J156" i="1"/>
  <c r="M156" i="1" s="1"/>
  <c r="L155" i="1"/>
  <c r="J155" i="1"/>
  <c r="M155" i="1" s="1"/>
  <c r="O154" i="1"/>
  <c r="L154" i="1"/>
  <c r="J154" i="1"/>
  <c r="M154" i="1" s="1"/>
  <c r="L153" i="1"/>
  <c r="J153" i="1"/>
  <c r="M153" i="1" s="1"/>
  <c r="L152" i="1"/>
  <c r="J152" i="1"/>
  <c r="M152" i="1" s="1"/>
  <c r="N148" i="1"/>
  <c r="O148" i="1" s="1"/>
  <c r="L148" i="1"/>
  <c r="J148" i="1"/>
  <c r="M148" i="1" s="1"/>
  <c r="L146" i="1"/>
  <c r="J146" i="1"/>
  <c r="M146" i="1" s="1"/>
  <c r="L145" i="1"/>
  <c r="J145" i="1"/>
  <c r="M145" i="1" s="1"/>
  <c r="L144" i="1"/>
  <c r="J144" i="1"/>
  <c r="M144" i="1" s="1"/>
  <c r="L143" i="1"/>
  <c r="J143" i="1"/>
  <c r="M143" i="1" s="1"/>
  <c r="O142" i="1"/>
  <c r="L142" i="1"/>
  <c r="J142" i="1"/>
  <c r="M142" i="1" s="1"/>
  <c r="L141" i="1"/>
  <c r="J141" i="1"/>
  <c r="M141" i="1" s="1"/>
  <c r="L140" i="1"/>
  <c r="J140" i="1"/>
  <c r="M140" i="1" s="1"/>
  <c r="L139" i="1"/>
  <c r="J139" i="1"/>
  <c r="M139" i="1" s="1"/>
  <c r="L138" i="1"/>
  <c r="J138" i="1"/>
  <c r="M138" i="1" s="1"/>
  <c r="L137" i="1"/>
  <c r="J137" i="1"/>
  <c r="M137" i="1" s="1"/>
  <c r="L136" i="1"/>
  <c r="J136" i="1"/>
  <c r="M136" i="1" s="1"/>
  <c r="O135" i="1"/>
  <c r="L135" i="1"/>
  <c r="J135" i="1"/>
  <c r="M135" i="1" s="1"/>
  <c r="L134" i="1"/>
  <c r="J134" i="1"/>
  <c r="M134" i="1" s="1"/>
  <c r="L133" i="1"/>
  <c r="J133" i="1"/>
  <c r="M133" i="1" s="1"/>
  <c r="L132" i="1"/>
  <c r="J132" i="1"/>
  <c r="M132" i="1" s="1"/>
  <c r="L131" i="1"/>
  <c r="J131" i="1"/>
  <c r="M131" i="1" s="1"/>
  <c r="N127" i="1"/>
  <c r="O127" i="1" s="1"/>
  <c r="L127" i="1"/>
  <c r="J127" i="1"/>
  <c r="M127" i="1" s="1"/>
  <c r="O125" i="1"/>
  <c r="L125" i="1"/>
  <c r="J125" i="1"/>
  <c r="M125" i="1" s="1"/>
  <c r="L124" i="1"/>
  <c r="J124" i="1"/>
  <c r="M124" i="1" s="1"/>
  <c r="L123" i="1"/>
  <c r="J123" i="1"/>
  <c r="M123" i="1" s="1"/>
  <c r="L122" i="1"/>
  <c r="J122" i="1"/>
  <c r="M122" i="1" s="1"/>
  <c r="N119" i="1"/>
  <c r="O119" i="1" s="1"/>
  <c r="L119" i="1"/>
  <c r="J119" i="1"/>
  <c r="M119" i="1" s="1"/>
  <c r="L117" i="1"/>
  <c r="J117" i="1"/>
  <c r="M117" i="1" s="1"/>
  <c r="L116" i="1"/>
  <c r="J116" i="1"/>
  <c r="M116" i="1" s="1"/>
  <c r="O115" i="1"/>
  <c r="L115" i="1"/>
  <c r="J115" i="1"/>
  <c r="M115" i="1" s="1"/>
  <c r="O114" i="1"/>
  <c r="L114" i="1"/>
  <c r="J114" i="1"/>
  <c r="M114" i="1" s="1"/>
  <c r="L113" i="1"/>
  <c r="J113" i="1"/>
  <c r="M113" i="1" s="1"/>
  <c r="O112" i="1"/>
  <c r="L112" i="1"/>
  <c r="J112" i="1"/>
  <c r="M112" i="1" s="1"/>
  <c r="L111" i="1"/>
  <c r="J111" i="1"/>
  <c r="M111" i="1" s="1"/>
  <c r="O110" i="1"/>
  <c r="L110" i="1"/>
  <c r="J110" i="1"/>
  <c r="M110" i="1" s="1"/>
  <c r="L109" i="1"/>
  <c r="J109" i="1"/>
  <c r="M109" i="1" s="1"/>
  <c r="N105" i="1"/>
  <c r="O105" i="1" s="1"/>
  <c r="L105" i="1"/>
  <c r="J105" i="1"/>
  <c r="K105" i="1" s="1"/>
  <c r="O103" i="1"/>
  <c r="L103" i="1"/>
  <c r="J103" i="1"/>
  <c r="M103" i="1" s="1"/>
  <c r="L102" i="1"/>
  <c r="J102" i="1"/>
  <c r="M102" i="1" s="1"/>
  <c r="O101" i="1"/>
  <c r="L101" i="1"/>
  <c r="J101" i="1"/>
  <c r="M101" i="1" s="1"/>
  <c r="L100" i="1"/>
  <c r="J100" i="1"/>
  <c r="M100" i="1" s="1"/>
  <c r="O99" i="1"/>
  <c r="L99" i="1"/>
  <c r="J99" i="1"/>
  <c r="M99" i="1" s="1"/>
  <c r="O98" i="1"/>
  <c r="L98" i="1"/>
  <c r="J98" i="1"/>
  <c r="M98" i="1" s="1"/>
  <c r="O97" i="1"/>
  <c r="L97" i="1"/>
  <c r="J97" i="1"/>
  <c r="K97" i="1" s="1"/>
  <c r="N93" i="1"/>
  <c r="O93" i="1" s="1"/>
  <c r="L93" i="1"/>
  <c r="J93" i="1"/>
  <c r="M93" i="1" s="1"/>
  <c r="L91" i="1"/>
  <c r="J91" i="1"/>
  <c r="M91" i="1" s="1"/>
  <c r="O90" i="1"/>
  <c r="L90" i="1"/>
  <c r="J90" i="1"/>
  <c r="M90" i="1" s="1"/>
  <c r="O89" i="1"/>
  <c r="L89" i="1"/>
  <c r="J89" i="1"/>
  <c r="M89" i="1" s="1"/>
  <c r="O87" i="1"/>
  <c r="L87" i="1"/>
  <c r="J87" i="1"/>
  <c r="M87" i="1" s="1"/>
  <c r="O86" i="1"/>
  <c r="L86" i="1"/>
  <c r="J86" i="1"/>
  <c r="N82" i="1"/>
  <c r="L82" i="1"/>
  <c r="J82" i="1"/>
  <c r="M82" i="1" s="1"/>
  <c r="L80" i="1"/>
  <c r="J80" i="1"/>
  <c r="M80" i="1" s="1"/>
  <c r="O79" i="1"/>
  <c r="L79" i="1"/>
  <c r="J79" i="1"/>
  <c r="O78" i="1"/>
  <c r="L78" i="1"/>
  <c r="J78" i="1"/>
  <c r="M78" i="1" s="1"/>
  <c r="O77" i="1"/>
  <c r="L77" i="1"/>
  <c r="J77" i="1"/>
  <c r="M77" i="1" s="1"/>
  <c r="L76" i="1"/>
  <c r="J76" i="1"/>
  <c r="M76" i="1" s="1"/>
  <c r="O75" i="1"/>
  <c r="L75" i="1"/>
  <c r="J75" i="1"/>
  <c r="K75" i="1" s="1"/>
  <c r="L74" i="1"/>
  <c r="J74" i="1"/>
  <c r="M74" i="1" s="1"/>
  <c r="O73" i="1"/>
  <c r="L73" i="1"/>
  <c r="J73" i="1"/>
  <c r="M73" i="1" s="1"/>
  <c r="L72" i="1"/>
  <c r="J72" i="1"/>
  <c r="M72" i="1" s="1"/>
  <c r="O71" i="1"/>
  <c r="L71" i="1"/>
  <c r="J71" i="1"/>
  <c r="K71" i="1" s="1"/>
  <c r="L70" i="1"/>
  <c r="J70" i="1"/>
  <c r="M70" i="1" s="1"/>
  <c r="O69" i="1"/>
  <c r="L69" i="1"/>
  <c r="J69" i="1"/>
  <c r="M69" i="1" s="1"/>
  <c r="O68" i="1"/>
  <c r="L68" i="1"/>
  <c r="J68" i="1"/>
  <c r="M68" i="1" s="1"/>
  <c r="O67" i="1"/>
  <c r="L67" i="1"/>
  <c r="J67" i="1"/>
  <c r="M67" i="1" s="1"/>
  <c r="O66" i="1"/>
  <c r="L66" i="1"/>
  <c r="J66" i="1"/>
  <c r="M66" i="1" s="1"/>
  <c r="L65" i="1"/>
  <c r="J65" i="1"/>
  <c r="M65" i="1" s="1"/>
  <c r="L64" i="1"/>
  <c r="J64" i="1"/>
  <c r="M64" i="1" s="1"/>
  <c r="L63" i="1"/>
  <c r="J63" i="1"/>
  <c r="M63" i="1" s="1"/>
  <c r="L62" i="1"/>
  <c r="J62" i="1"/>
  <c r="M62" i="1" s="1"/>
  <c r="O61" i="1"/>
  <c r="L61" i="1"/>
  <c r="J61" i="1"/>
  <c r="M61" i="1" s="1"/>
  <c r="O60" i="1"/>
  <c r="L60" i="1"/>
  <c r="J60" i="1"/>
  <c r="M60" i="1" s="1"/>
  <c r="O59" i="1"/>
  <c r="L59" i="1"/>
  <c r="J59" i="1"/>
  <c r="K59" i="1" s="1"/>
  <c r="O58" i="1"/>
  <c r="L58" i="1"/>
  <c r="J58" i="1"/>
  <c r="M58" i="1" s="1"/>
  <c r="O57" i="1"/>
  <c r="L57" i="1"/>
  <c r="J57" i="1"/>
  <c r="K57" i="1" s="1"/>
  <c r="N53" i="1"/>
  <c r="L53" i="1"/>
  <c r="J53" i="1"/>
  <c r="K53" i="1" s="1"/>
  <c r="L51" i="1"/>
  <c r="J51" i="1"/>
  <c r="L50" i="1"/>
  <c r="J50" i="1"/>
  <c r="L49" i="1"/>
  <c r="J49" i="1"/>
  <c r="M49" i="1" s="1"/>
  <c r="L48" i="1"/>
  <c r="J48" i="1"/>
  <c r="K48" i="1" s="1"/>
  <c r="L47" i="1"/>
  <c r="J47" i="1"/>
  <c r="M47" i="1" s="1"/>
  <c r="L46" i="1"/>
  <c r="J46" i="1"/>
  <c r="M46" i="1" s="1"/>
  <c r="L45" i="1"/>
  <c r="J45" i="1"/>
  <c r="L44" i="1"/>
  <c r="J44" i="1"/>
  <c r="L43" i="1"/>
  <c r="J43" i="1"/>
  <c r="M43" i="1" s="1"/>
  <c r="L42" i="1"/>
  <c r="J42" i="1"/>
  <c r="L41" i="1"/>
  <c r="J41" i="1"/>
  <c r="M41" i="1" s="1"/>
  <c r="L40" i="1"/>
  <c r="J40" i="1"/>
  <c r="L39" i="1"/>
  <c r="J39" i="1"/>
  <c r="L38" i="1"/>
  <c r="J38" i="1"/>
  <c r="M34" i="1"/>
  <c r="L34" i="1"/>
  <c r="J34" i="1"/>
  <c r="M32" i="1"/>
  <c r="L32" i="1"/>
  <c r="J32" i="1"/>
  <c r="K32" i="1" s="1"/>
  <c r="N28" i="1"/>
  <c r="L28" i="1"/>
  <c r="J28" i="1"/>
  <c r="K28" i="1" s="1"/>
  <c r="L26" i="1"/>
  <c r="J26" i="1"/>
  <c r="M26" i="1" s="1"/>
  <c r="L25" i="1"/>
  <c r="J25" i="1"/>
  <c r="M25" i="1" s="1"/>
  <c r="L24" i="1"/>
  <c r="J24" i="1"/>
  <c r="M24" i="1" s="1"/>
  <c r="L23" i="1"/>
  <c r="J23" i="1"/>
  <c r="L22" i="1"/>
  <c r="J22" i="1"/>
  <c r="L21" i="1"/>
  <c r="J21" i="1"/>
  <c r="M21" i="1" s="1"/>
  <c r="L20" i="1"/>
  <c r="J20" i="1"/>
  <c r="L19" i="1"/>
  <c r="J19" i="1"/>
  <c r="M19" i="1" s="1"/>
  <c r="L18" i="1"/>
  <c r="J18" i="1"/>
  <c r="L17" i="1"/>
  <c r="J17" i="1"/>
  <c r="L16" i="1"/>
  <c r="J16" i="1"/>
  <c r="M16" i="1" s="1"/>
  <c r="L15" i="1"/>
  <c r="J15" i="1"/>
  <c r="H15" i="1"/>
  <c r="L14" i="1"/>
  <c r="J14" i="1"/>
  <c r="M14" i="1" s="1"/>
  <c r="L13" i="1"/>
  <c r="J13" i="1"/>
  <c r="H13" i="1"/>
  <c r="L12" i="1"/>
  <c r="J12" i="1"/>
  <c r="H12" i="1"/>
  <c r="L11" i="1"/>
  <c r="J11" i="1"/>
  <c r="L10" i="1"/>
  <c r="J10" i="1"/>
  <c r="M10" i="1" s="1"/>
  <c r="L9" i="1"/>
  <c r="J9" i="1"/>
  <c r="H9" i="1"/>
  <c r="L8" i="1"/>
  <c r="J8" i="1"/>
  <c r="H8" i="1"/>
  <c r="L7" i="1"/>
  <c r="J7" i="1"/>
  <c r="O416" i="1" l="1"/>
  <c r="O163" i="1"/>
  <c r="N201" i="1"/>
  <c r="O201" i="1" s="1"/>
  <c r="I966" i="1"/>
  <c r="O82" i="1"/>
  <c r="O188" i="1"/>
  <c r="M438" i="1"/>
  <c r="M651" i="1"/>
  <c r="M707" i="1"/>
  <c r="O28" i="1"/>
  <c r="M546" i="1"/>
  <c r="M905" i="1"/>
  <c r="H963" i="1"/>
  <c r="K653" i="1"/>
  <c r="K785" i="1"/>
  <c r="M810" i="1"/>
  <c r="M540" i="1"/>
  <c r="K660" i="1"/>
  <c r="M313" i="1"/>
  <c r="M512" i="1"/>
  <c r="M911" i="1"/>
  <c r="M856" i="1"/>
  <c r="M588" i="1"/>
  <c r="M734" i="1"/>
  <c r="M533" i="1"/>
  <c r="O53" i="1"/>
  <c r="M654" i="1"/>
  <c r="M75" i="1"/>
  <c r="M57" i="1"/>
  <c r="M853" i="1"/>
  <c r="M650" i="1"/>
  <c r="M638" i="1"/>
  <c r="M783" i="1"/>
  <c r="M740" i="1"/>
  <c r="M350" i="1"/>
  <c r="K679" i="1"/>
  <c r="M893" i="1"/>
  <c r="K893" i="1"/>
  <c r="M930" i="1"/>
  <c r="K930" i="1"/>
  <c r="M935" i="1"/>
  <c r="K935" i="1"/>
  <c r="M11" i="1"/>
  <c r="O11" i="1"/>
  <c r="K51" i="1"/>
  <c r="O51" i="1"/>
  <c r="M427" i="1"/>
  <c r="M525" i="1"/>
  <c r="M592" i="1"/>
  <c r="M595" i="1"/>
  <c r="K595" i="1"/>
  <c r="M604" i="1"/>
  <c r="K604" i="1"/>
  <c r="M613" i="1"/>
  <c r="K613" i="1"/>
  <c r="M645" i="1"/>
  <c r="M755" i="1"/>
  <c r="M816" i="1"/>
  <c r="K816" i="1"/>
  <c r="M821" i="1"/>
  <c r="K821" i="1"/>
  <c r="M863" i="1"/>
  <c r="M885" i="1"/>
  <c r="K885" i="1"/>
  <c r="M434" i="1"/>
  <c r="K434" i="1"/>
  <c r="M442" i="1"/>
  <c r="K442" i="1"/>
  <c r="M445" i="1"/>
  <c r="K445" i="1"/>
  <c r="M607" i="1"/>
  <c r="K607" i="1"/>
  <c r="M616" i="1"/>
  <c r="K616" i="1"/>
  <c r="M861" i="1"/>
  <c r="K861" i="1"/>
  <c r="M22" i="1"/>
  <c r="O22" i="1"/>
  <c r="K34" i="1"/>
  <c r="O34" i="1"/>
  <c r="M428" i="1"/>
  <c r="N428" i="1" s="1"/>
  <c r="M431" i="1"/>
  <c r="K431" i="1"/>
  <c r="J519" i="1"/>
  <c r="J520" i="1" s="1"/>
  <c r="K520" i="1" s="1"/>
  <c r="K484" i="1"/>
  <c r="M495" i="1"/>
  <c r="K495" i="1"/>
  <c r="M593" i="1"/>
  <c r="K593" i="1"/>
  <c r="M611" i="1"/>
  <c r="K611" i="1"/>
  <c r="K649" i="1"/>
  <c r="M695" i="1"/>
  <c r="M873" i="1"/>
  <c r="K873" i="1"/>
  <c r="M903" i="1"/>
  <c r="K903" i="1"/>
  <c r="M12" i="1"/>
  <c r="O12" i="1"/>
  <c r="M45" i="1"/>
  <c r="O45" i="1"/>
  <c r="M425" i="1"/>
  <c r="N425" i="1" s="1"/>
  <c r="M504" i="1"/>
  <c r="K504" i="1"/>
  <c r="M591" i="1"/>
  <c r="K591" i="1"/>
  <c r="M599" i="1"/>
  <c r="K599" i="1"/>
  <c r="M822" i="1"/>
  <c r="K822" i="1"/>
  <c r="M851" i="1"/>
  <c r="K851" i="1"/>
  <c r="M900" i="1"/>
  <c r="K900" i="1"/>
  <c r="J480" i="1"/>
  <c r="M480" i="1" s="1"/>
  <c r="K420" i="1"/>
  <c r="M429" i="1"/>
  <c r="K429" i="1"/>
  <c r="M960" i="1"/>
  <c r="M614" i="1"/>
  <c r="K614" i="1"/>
  <c r="M897" i="1"/>
  <c r="K897" i="1"/>
  <c r="M912" i="1"/>
  <c r="K912" i="1"/>
  <c r="M9" i="1"/>
  <c r="O9" i="1"/>
  <c r="M23" i="1"/>
  <c r="O23" i="1"/>
  <c r="M435" i="1"/>
  <c r="N435" i="1" s="1"/>
  <c r="K435" i="1"/>
  <c r="M449" i="1"/>
  <c r="K449" i="1"/>
  <c r="M491" i="1"/>
  <c r="K491" i="1"/>
  <c r="M617" i="1"/>
  <c r="K617" i="1"/>
  <c r="K629" i="1"/>
  <c r="K716" i="1"/>
  <c r="K726" i="1"/>
  <c r="M838" i="1"/>
  <c r="K838" i="1"/>
  <c r="M844" i="1"/>
  <c r="K844" i="1"/>
  <c r="M877" i="1"/>
  <c r="K877" i="1"/>
  <c r="M880" i="1"/>
  <c r="K880" i="1"/>
  <c r="M20" i="1"/>
  <c r="M38" i="1"/>
  <c r="O38" i="1"/>
  <c r="M42" i="1"/>
  <c r="O42" i="1"/>
  <c r="K185" i="1"/>
  <c r="M201" i="1"/>
  <c r="K201" i="1"/>
  <c r="K268" i="1"/>
  <c r="M423" i="1"/>
  <c r="K423" i="1"/>
  <c r="M485" i="1"/>
  <c r="K485" i="1"/>
  <c r="M502" i="1"/>
  <c r="K502" i="1"/>
  <c r="M511" i="1"/>
  <c r="K511" i="1"/>
  <c r="M554" i="1"/>
  <c r="N554" i="1" s="1"/>
  <c r="M589" i="1"/>
  <c r="K589" i="1"/>
  <c r="M603" i="1"/>
  <c r="K603" i="1"/>
  <c r="M605" i="1"/>
  <c r="M612" i="1"/>
  <c r="K612" i="1"/>
  <c r="M728" i="1"/>
  <c r="M895" i="1"/>
  <c r="K895" i="1"/>
  <c r="M934" i="1"/>
  <c r="H964" i="1"/>
  <c r="M40" i="1"/>
  <c r="O40" i="1"/>
  <c r="M48" i="1"/>
  <c r="O48" i="1"/>
  <c r="M15" i="1"/>
  <c r="O15" i="1"/>
  <c r="M7" i="1"/>
  <c r="O7" i="1"/>
  <c r="M13" i="1"/>
  <c r="O13" i="1"/>
  <c r="M50" i="1"/>
  <c r="O50" i="1"/>
  <c r="M436" i="1"/>
  <c r="K436" i="1"/>
  <c r="M447" i="1"/>
  <c r="K447" i="1"/>
  <c r="M459" i="1"/>
  <c r="K459" i="1"/>
  <c r="M597" i="1"/>
  <c r="K597" i="1"/>
  <c r="M615" i="1"/>
  <c r="K615" i="1"/>
  <c r="M818" i="1"/>
  <c r="K818" i="1"/>
  <c r="M890" i="1"/>
  <c r="K890" i="1"/>
  <c r="M913" i="1"/>
  <c r="K913" i="1"/>
  <c r="E966" i="1"/>
  <c r="M8" i="1"/>
  <c r="O8" i="1"/>
  <c r="M18" i="1"/>
  <c r="O18" i="1"/>
  <c r="K44" i="1"/>
  <c r="O44" i="1"/>
  <c r="M86" i="1"/>
  <c r="J633" i="1"/>
  <c r="K633" i="1" s="1"/>
  <c r="K17" i="1"/>
  <c r="O17" i="1"/>
  <c r="K21" i="1"/>
  <c r="O21" i="1"/>
  <c r="K39" i="1"/>
  <c r="O39" i="1"/>
  <c r="M421" i="1"/>
  <c r="K421" i="1"/>
  <c r="M430" i="1"/>
  <c r="K430" i="1"/>
  <c r="M433" i="1"/>
  <c r="K433" i="1"/>
  <c r="M500" i="1"/>
  <c r="K500" i="1"/>
  <c r="M509" i="1"/>
  <c r="K509" i="1"/>
  <c r="F966" i="1"/>
  <c r="K217" i="1"/>
  <c r="M251" i="1"/>
  <c r="M487" i="1"/>
  <c r="K358" i="1"/>
  <c r="M510" i="1"/>
  <c r="M79" i="1"/>
  <c r="O519" i="1"/>
  <c r="N520" i="1"/>
  <c r="O520" i="1" s="1"/>
  <c r="M105" i="1"/>
  <c r="K222" i="1"/>
  <c r="M503" i="1"/>
  <c r="K87" i="1"/>
  <c r="M285" i="1"/>
  <c r="M501" i="1"/>
  <c r="M486" i="1"/>
  <c r="M498" i="1"/>
  <c r="K219" i="1"/>
  <c r="M290" i="1"/>
  <c r="M448" i="1"/>
  <c r="K269" i="1"/>
  <c r="M284" i="1"/>
  <c r="M439" i="1"/>
  <c r="M297" i="1"/>
  <c r="O632" i="1"/>
  <c r="K45" i="1"/>
  <c r="K693" i="1"/>
  <c r="K781" i="1"/>
  <c r="K958" i="1"/>
  <c r="J963" i="1"/>
  <c r="K963" i="1" s="1"/>
  <c r="M59" i="1"/>
  <c r="M250" i="1"/>
  <c r="M288" i="1"/>
  <c r="K703" i="1"/>
  <c r="K727" i="1"/>
  <c r="M776" i="1"/>
  <c r="O776" i="1" s="1"/>
  <c r="K89" i="1"/>
  <c r="K99" i="1"/>
  <c r="K230" i="1"/>
  <c r="M235" i="1"/>
  <c r="M484" i="1"/>
  <c r="M508" i="1"/>
  <c r="M562" i="1"/>
  <c r="H584" i="1"/>
  <c r="M643" i="1"/>
  <c r="M766" i="1"/>
  <c r="M852" i="1"/>
  <c r="K86" i="1"/>
  <c r="K665" i="1"/>
  <c r="K795" i="1"/>
  <c r="K103" i="1"/>
  <c r="M186" i="1"/>
  <c r="K289" i="1"/>
  <c r="K369" i="1"/>
  <c r="M441" i="1"/>
  <c r="M496" i="1"/>
  <c r="K563" i="1"/>
  <c r="M596" i="1"/>
  <c r="M652" i="1"/>
  <c r="M751" i="1"/>
  <c r="M787" i="1"/>
  <c r="M812" i="1"/>
  <c r="M450" i="1"/>
  <c r="M680" i="1"/>
  <c r="M742" i="1"/>
  <c r="M819" i="1"/>
  <c r="M39" i="1"/>
  <c r="K127" i="1"/>
  <c r="M167" i="1"/>
  <c r="K351" i="1"/>
  <c r="M678" i="1"/>
  <c r="M224" i="1"/>
  <c r="M859" i="1"/>
  <c r="M188" i="1"/>
  <c r="M308" i="1"/>
  <c r="K367" i="1"/>
  <c r="M601" i="1"/>
  <c r="K77" i="1"/>
  <c r="M97" i="1"/>
  <c r="K347" i="1"/>
  <c r="M352" i="1"/>
  <c r="M416" i="1"/>
  <c r="M542" i="1"/>
  <c r="N542" i="1" s="1"/>
  <c r="M642" i="1"/>
  <c r="M644" i="1"/>
  <c r="M646" i="1"/>
  <c r="K663" i="1"/>
  <c r="K714" i="1"/>
  <c r="K737" i="1"/>
  <c r="M858" i="1"/>
  <c r="M889" i="1"/>
  <c r="M291" i="1"/>
  <c r="M437" i="1"/>
  <c r="M492" i="1"/>
  <c r="M505" i="1"/>
  <c r="M551" i="1"/>
  <c r="K564" i="1"/>
  <c r="K709" i="1"/>
  <c r="M760" i="1"/>
  <c r="M768" i="1"/>
  <c r="M792" i="1"/>
  <c r="M817" i="1"/>
  <c r="M590" i="1"/>
  <c r="K640" i="1"/>
  <c r="K686" i="1"/>
  <c r="K717" i="1"/>
  <c r="M732" i="1"/>
  <c r="K757" i="1"/>
  <c r="K782" i="1"/>
  <c r="K784" i="1"/>
  <c r="K628" i="1"/>
  <c r="M749" i="1"/>
  <c r="M881" i="1"/>
  <c r="K379" i="1"/>
  <c r="M17" i="1"/>
  <c r="K23" i="1"/>
  <c r="M28" i="1"/>
  <c r="M44" i="1"/>
  <c r="M51" i="1"/>
  <c r="M185" i="1"/>
  <c r="K353" i="1"/>
  <c r="K356" i="1"/>
  <c r="M440" i="1"/>
  <c r="M536" i="1"/>
  <c r="K684" i="1"/>
  <c r="K267" i="1"/>
  <c r="K377" i="1"/>
  <c r="K381" i="1"/>
  <c r="M71" i="1"/>
  <c r="M258" i="1"/>
  <c r="N722" i="1"/>
  <c r="O722" i="1" s="1"/>
  <c r="K713" i="1"/>
  <c r="K722" i="1"/>
  <c r="K733" i="1"/>
  <c r="K791" i="1"/>
  <c r="M857" i="1"/>
  <c r="K135" i="1"/>
  <c r="K310" i="1"/>
  <c r="K365" i="1"/>
  <c r="M443" i="1"/>
  <c r="M702" i="1"/>
  <c r="M705" i="1"/>
  <c r="M718" i="1"/>
  <c r="M764" i="1"/>
  <c r="K835" i="1"/>
  <c r="M855" i="1"/>
  <c r="M594" i="1"/>
  <c r="M688" i="1"/>
  <c r="K12" i="1"/>
  <c r="K79" i="1"/>
  <c r="K266" i="1"/>
  <c r="K293" i="1"/>
  <c r="K363" i="1"/>
  <c r="K378" i="1"/>
  <c r="K380" i="1"/>
  <c r="K560" i="1"/>
  <c r="K360" i="1"/>
  <c r="M456" i="1"/>
  <c r="M685" i="1"/>
  <c r="M700" i="1"/>
  <c r="M762" i="1"/>
  <c r="M886" i="1"/>
  <c r="M804" i="1"/>
  <c r="M304" i="1"/>
  <c r="K304" i="1"/>
  <c r="K676" i="1"/>
  <c r="K15" i="1"/>
  <c r="K20" i="1"/>
  <c r="K22" i="1"/>
  <c r="K42" i="1"/>
  <c r="K50" i="1"/>
  <c r="K58" i="1"/>
  <c r="K60" i="1"/>
  <c r="K66" i="1"/>
  <c r="K68" i="1"/>
  <c r="K73" i="1"/>
  <c r="K78" i="1"/>
  <c r="K114" i="1"/>
  <c r="K154" i="1"/>
  <c r="K171" i="1"/>
  <c r="K174" i="1"/>
  <c r="K176" i="1"/>
  <c r="K181" i="1"/>
  <c r="K246" i="1"/>
  <c r="K314" i="1"/>
  <c r="K334" i="1"/>
  <c r="M422" i="1"/>
  <c r="J584" i="1"/>
  <c r="K584" i="1" s="1"/>
  <c r="M524" i="1"/>
  <c r="K255" i="1"/>
  <c r="K261" i="1"/>
  <c r="K282" i="1"/>
  <c r="K296" i="1"/>
  <c r="K8" i="1"/>
  <c r="M53" i="1"/>
  <c r="K93" i="1"/>
  <c r="M215" i="1"/>
  <c r="M253" i="1"/>
  <c r="M257" i="1"/>
  <c r="M259" i="1"/>
  <c r="M277" i="1"/>
  <c r="K339" i="1"/>
  <c r="K341" i="1"/>
  <c r="K346" i="1"/>
  <c r="K355" i="1"/>
  <c r="K357" i="1"/>
  <c r="K359" i="1"/>
  <c r="K361" i="1"/>
  <c r="K370" i="1"/>
  <c r="K373" i="1"/>
  <c r="L584" i="1"/>
  <c r="M637" i="1"/>
  <c r="K637" i="1"/>
  <c r="M894" i="1"/>
  <c r="N958" i="1"/>
  <c r="O958" i="1" s="1"/>
  <c r="M754" i="1"/>
  <c r="K754" i="1"/>
  <c r="K98" i="1"/>
  <c r="K292" i="1"/>
  <c r="K294" i="1"/>
  <c r="M420" i="1"/>
  <c r="M460" i="1"/>
  <c r="M538" i="1"/>
  <c r="M674" i="1"/>
  <c r="K674" i="1"/>
  <c r="K694" i="1"/>
  <c r="M710" i="1"/>
  <c r="K710" i="1"/>
  <c r="K699" i="1"/>
  <c r="K11" i="1"/>
  <c r="K13" i="1"/>
  <c r="K18" i="1"/>
  <c r="K38" i="1"/>
  <c r="K40" i="1"/>
  <c r="K82" i="1"/>
  <c r="K112" i="1"/>
  <c r="K179" i="1"/>
  <c r="K223" i="1"/>
  <c r="K630" i="1"/>
  <c r="K692" i="1"/>
  <c r="M842" i="1"/>
  <c r="M878" i="1"/>
  <c r="M892" i="1"/>
  <c r="L964" i="1"/>
  <c r="M424" i="1"/>
  <c r="K90" i="1"/>
  <c r="K344" i="1"/>
  <c r="K349" i="1"/>
  <c r="K364" i="1"/>
  <c r="K366" i="1"/>
  <c r="M458" i="1"/>
  <c r="M708" i="1"/>
  <c r="K708" i="1"/>
  <c r="N770" i="1"/>
  <c r="O770" i="1" s="1"/>
  <c r="M743" i="1"/>
  <c r="K743" i="1"/>
  <c r="K101" i="1"/>
  <c r="K254" i="1"/>
  <c r="K256" i="1"/>
  <c r="K260" i="1"/>
  <c r="K262" i="1"/>
  <c r="K273" i="1"/>
  <c r="K276" i="1"/>
  <c r="K278" i="1"/>
  <c r="K281" i="1"/>
  <c r="M432" i="1"/>
  <c r="M639" i="1"/>
  <c r="K639" i="1"/>
  <c r="K61" i="1"/>
  <c r="K67" i="1"/>
  <c r="K69" i="1"/>
  <c r="K110" i="1"/>
  <c r="K115" i="1"/>
  <c r="K119" i="1"/>
  <c r="K175" i="1"/>
  <c r="K177" i="1"/>
  <c r="K226" i="1"/>
  <c r="K245" i="1"/>
  <c r="K247" i="1"/>
  <c r="K625" i="1"/>
  <c r="M661" i="1"/>
  <c r="K661" i="1"/>
  <c r="M896" i="1"/>
  <c r="K7" i="1"/>
  <c r="K9" i="1"/>
  <c r="K338" i="1"/>
  <c r="K340" i="1"/>
  <c r="K342" i="1"/>
  <c r="M452" i="1"/>
  <c r="K622" i="1"/>
  <c r="K745" i="1"/>
  <c r="N838" i="1"/>
  <c r="O838" i="1" s="1"/>
  <c r="L963" i="1"/>
  <c r="K701" i="1"/>
  <c r="M756" i="1"/>
  <c r="K756" i="1"/>
  <c r="N873" i="1"/>
  <c r="O873" i="1" s="1"/>
  <c r="N930" i="1"/>
  <c r="O930" i="1" s="1"/>
  <c r="D966" i="1"/>
  <c r="G966" i="1"/>
  <c r="K748" i="1"/>
  <c r="K750" i="1"/>
  <c r="K752" i="1"/>
  <c r="K761" i="1"/>
  <c r="K763" i="1"/>
  <c r="K765" i="1"/>
  <c r="K767" i="1"/>
  <c r="K770" i="1"/>
  <c r="J964" i="1"/>
  <c r="N584" i="1" l="1"/>
  <c r="K480" i="1"/>
  <c r="N480" i="1"/>
  <c r="J966" i="1"/>
  <c r="K966" i="1" s="1"/>
  <c r="H966" i="1"/>
  <c r="K519" i="1"/>
  <c r="M519" i="1"/>
  <c r="N804" i="1"/>
  <c r="O804" i="1" s="1"/>
  <c r="M632" i="1"/>
  <c r="M963" i="1"/>
  <c r="L966" i="1"/>
  <c r="M584" i="1"/>
  <c r="N963" i="1"/>
  <c r="O963" i="1" s="1"/>
  <c r="M964" i="1"/>
  <c r="K964" i="1"/>
  <c r="N960" i="1" l="1"/>
  <c r="O960" i="1" s="1"/>
  <c r="N585" i="1"/>
  <c r="O480" i="1"/>
  <c r="M966" i="1"/>
  <c r="N964" i="1" l="1"/>
  <c r="O964" i="1" s="1"/>
  <c r="H11" i="2"/>
  <c r="H10" i="2"/>
  <c r="H9" i="2"/>
  <c r="H8" i="2"/>
  <c r="N966" i="1" l="1"/>
  <c r="O966" i="1" s="1"/>
  <c r="G395" i="3"/>
  <c r="G396" i="3"/>
  <c r="G397" i="3"/>
  <c r="G398" i="3"/>
  <c r="G399" i="3"/>
  <c r="G400" i="3"/>
  <c r="G401" i="3"/>
  <c r="G402" i="3"/>
  <c r="G403" i="3"/>
  <c r="G404" i="3"/>
  <c r="G405" i="3"/>
  <c r="G406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394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1" i="3"/>
  <c r="G372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9" i="3"/>
  <c r="G341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8" i="3"/>
  <c r="G308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5" i="3"/>
  <c r="G28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8" i="3"/>
  <c r="G243" i="3"/>
  <c r="G426" i="3" l="1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40" i="3"/>
  <c r="G203" i="3"/>
  <c r="G193" i="3"/>
  <c r="G194" i="3"/>
  <c r="G195" i="3"/>
  <c r="G196" i="3"/>
  <c r="G197" i="3"/>
  <c r="G198" i="3"/>
  <c r="G200" i="3"/>
  <c r="G192" i="3"/>
  <c r="G187" i="3" l="1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2" i="3"/>
  <c r="G140" i="3"/>
  <c r="G139" i="3"/>
  <c r="G138" i="3"/>
  <c r="G137" i="3"/>
  <c r="G136" i="3"/>
  <c r="G135" i="3"/>
  <c r="G134" i="3"/>
  <c r="G133" i="3"/>
  <c r="G131" i="3"/>
  <c r="G130" i="3"/>
  <c r="G129" i="3"/>
  <c r="G128" i="3"/>
  <c r="G127" i="3"/>
  <c r="G122" i="3"/>
  <c r="G120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3" i="3"/>
  <c r="G101" i="3"/>
  <c r="G100" i="3"/>
  <c r="G99" i="3"/>
  <c r="G98" i="3"/>
  <c r="G97" i="3"/>
  <c r="G96" i="3"/>
  <c r="G95" i="3"/>
  <c r="G94" i="3"/>
  <c r="G91" i="3"/>
  <c r="G89" i="3"/>
  <c r="G88" i="3"/>
  <c r="G87" i="3"/>
  <c r="G86" i="3"/>
  <c r="G83" i="3"/>
  <c r="G81" i="3"/>
  <c r="G80" i="3"/>
  <c r="G79" i="3"/>
  <c r="G78" i="3"/>
  <c r="G75" i="3"/>
  <c r="G73" i="3"/>
  <c r="G72" i="3"/>
  <c r="G71" i="3"/>
  <c r="G70" i="3"/>
  <c r="G69" i="3"/>
  <c r="G68" i="3"/>
  <c r="G67" i="3"/>
  <c r="G66" i="3"/>
  <c r="G62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4" i="3"/>
  <c r="G42" i="3"/>
  <c r="G41" i="3"/>
  <c r="G40" i="3"/>
  <c r="G39" i="3"/>
  <c r="G38" i="3"/>
  <c r="G37" i="3"/>
  <c r="G36" i="3"/>
  <c r="G35" i="3"/>
  <c r="G34" i="3"/>
  <c r="G33" i="3"/>
  <c r="G32" i="3"/>
  <c r="G28" i="3"/>
  <c r="G26" i="3"/>
  <c r="G22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7" i="2"/>
  <c r="H6" i="2"/>
  <c r="H5" i="2"/>
  <c r="H4" i="2"/>
  <c r="H13" i="2" l="1"/>
  <c r="G189" i="3"/>
  <c r="H28" i="2"/>
  <c r="H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Kyle Crosswhite</author>
  </authors>
  <commentList>
    <comment ref="N94" authorId="0" shapeId="0" xr:uid="{651D4B7F-9B89-43A3-8064-D3F3447C3CC6}">
      <text>
        <r>
          <rPr>
            <b/>
            <sz val="9"/>
            <color indexed="81"/>
            <rFont val="Tahoma"/>
            <family val="2"/>
          </rPr>
          <t>Kyle Crosswhite:</t>
        </r>
        <r>
          <rPr>
            <sz val="9"/>
            <color indexed="81"/>
            <rFont val="Tahoma"/>
            <family val="2"/>
          </rPr>
          <t xml:space="preserve">
What all goes into this?
</t>
        </r>
      </text>
    </comment>
  </commentList>
</comments>
</file>

<file path=xl/sharedStrings.xml><?xml version="1.0" encoding="utf-8"?>
<sst xmlns="http://schemas.openxmlformats.org/spreadsheetml/2006/main" count="4774" uniqueCount="2121">
  <si>
    <t>2019 ACTUAL</t>
  </si>
  <si>
    <t>2020 ACTUAL</t>
  </si>
  <si>
    <t>2021 ACTUAL</t>
  </si>
  <si>
    <t>2022 ACTUAL</t>
  </si>
  <si>
    <t>2023 ACTUAL</t>
  </si>
  <si>
    <t>GENERAL FUND REVENUE</t>
  </si>
  <si>
    <t>TAXES</t>
  </si>
  <si>
    <t>010-300-10-100</t>
  </si>
  <si>
    <t>CURRENT LEVY</t>
  </si>
  <si>
    <t>010-300-10-101</t>
  </si>
  <si>
    <t>SPECIFIC OWNERSHIP</t>
  </si>
  <si>
    <t>010-300-10-102</t>
  </si>
  <si>
    <t>SALES TAX</t>
  </si>
  <si>
    <t>010-300-10-103</t>
  </si>
  <si>
    <t>1% CITY SALES TAX</t>
  </si>
  <si>
    <t>010-300-10-104</t>
  </si>
  <si>
    <t>USE TAX</t>
  </si>
  <si>
    <t>010-300-10-105</t>
  </si>
  <si>
    <t>LIQUOR OCCUPATIONAL TAX</t>
  </si>
  <si>
    <t>010-300-10-106</t>
  </si>
  <si>
    <t>EXCISE TAX</t>
  </si>
  <si>
    <t>010-300-10-107</t>
  </si>
  <si>
    <t>Bag Fee Collected</t>
  </si>
  <si>
    <t>010-300-10-110</t>
  </si>
  <si>
    <t>DELINQUENT TAX &amp; INTEREST</t>
  </si>
  <si>
    <t>010-300-10-115</t>
  </si>
  <si>
    <t>R2 GOCO PASS THROUGH</t>
  </si>
  <si>
    <t>010-300-10-117</t>
  </si>
  <si>
    <t>PLAZA NUEVA-LIEU OF TAXES</t>
  </si>
  <si>
    <t>010-300-10-125</t>
  </si>
  <si>
    <t>MCKITTRICK MANOR-LIEU OF TAXES</t>
  </si>
  <si>
    <t>010-300-10-126</t>
  </si>
  <si>
    <t>GRAND THEATER-LIEU OF TAXES</t>
  </si>
  <si>
    <t>010-300-10-130</t>
  </si>
  <si>
    <t>MOTOR VEHICLE SPECIAL ASSESS.</t>
  </si>
  <si>
    <t>010-300-10-200</t>
  </si>
  <si>
    <t>STATE HIWAY USER TAX</t>
  </si>
  <si>
    <t>010-300-10-205</t>
  </si>
  <si>
    <t>STATE CIGARETTE TAX</t>
  </si>
  <si>
    <t>010-300-10-210</t>
  </si>
  <si>
    <t>OTERO COUNTY ROAD &amp; BRIDGE</t>
  </si>
  <si>
    <t>010-300-10-300</t>
  </si>
  <si>
    <t>R-2 SCHOOL RECREATION</t>
  </si>
  <si>
    <t>010-300-10-310</t>
  </si>
  <si>
    <t>AUCTION REVENUE</t>
  </si>
  <si>
    <t>010-300-10-400</t>
  </si>
  <si>
    <t>Reserve</t>
  </si>
  <si>
    <t>------------------</t>
  </si>
  <si>
    <t>TOTAL</t>
  </si>
  <si>
    <t>FRANCHISE</t>
  </si>
  <si>
    <t>010-300-12-200</t>
  </si>
  <si>
    <t>LICENSE &amp; PERMITS</t>
  </si>
  <si>
    <t>010-300-14-100</t>
  </si>
  <si>
    <t>LIQUOR LICENSE</t>
  </si>
  <si>
    <t>010-300-14-200</t>
  </si>
  <si>
    <t>LIQUOR LICENSE APPLICATIONS</t>
  </si>
  <si>
    <t>010-300-14-300</t>
  </si>
  <si>
    <t>NON-CIGARETTE TOBACCO LICENSE</t>
  </si>
  <si>
    <t>010-300-14-400</t>
  </si>
  <si>
    <t>MARIJUANA LICENSE APPLICATIONS</t>
  </si>
  <si>
    <t>010-300-14-500</t>
  </si>
  <si>
    <t>MARIJUANA LICENSE</t>
  </si>
  <si>
    <t>010-300-14-550</t>
  </si>
  <si>
    <t>MARIJUANA RETAIL REVENUE</t>
  </si>
  <si>
    <t>010-300-14-650</t>
  </si>
  <si>
    <t>TREE TRIMMERS LICENSE</t>
  </si>
  <si>
    <t>010-300-14-700</t>
  </si>
  <si>
    <t>DOG LICENSE</t>
  </si>
  <si>
    <t>010-300-14-740</t>
  </si>
  <si>
    <t>FIREWORKS LICENSE</t>
  </si>
  <si>
    <t>010-300-14-912</t>
  </si>
  <si>
    <t>TRAILER COURT LICENSE</t>
  </si>
  <si>
    <t>010-300-14-930</t>
  </si>
  <si>
    <t>PEDDLER LICENSE</t>
  </si>
  <si>
    <t>010-300-14-950</t>
  </si>
  <si>
    <t>MISSING</t>
  </si>
  <si>
    <t>010-305-14-300</t>
  </si>
  <si>
    <t>ZONING COMPLIANCE/ BLG FEES</t>
  </si>
  <si>
    <t>010-305-14-311</t>
  </si>
  <si>
    <t>ZONING VARIANCE FEES</t>
  </si>
  <si>
    <t>CHARGES FOR SERVICES</t>
  </si>
  <si>
    <t>010-300-15-119</t>
  </si>
  <si>
    <t>CEMETERY SPACES SOLD</t>
  </si>
  <si>
    <t>010-300-15-890</t>
  </si>
  <si>
    <t>COPY WORK/ NOTARY SERVICE</t>
  </si>
  <si>
    <t>010-305-15-800</t>
  </si>
  <si>
    <t>MOSQUITO SPRAY REVENUE</t>
  </si>
  <si>
    <t>010-305-15-821</t>
  </si>
  <si>
    <t>GARBAGE/SPECIAL FEES</t>
  </si>
  <si>
    <t>010-305-15-831</t>
  </si>
  <si>
    <t>CODE ENFORCEMENT FEES</t>
  </si>
  <si>
    <t>010-310-15-901</t>
  </si>
  <si>
    <t>AMBULANCE FEES COLLECTED</t>
  </si>
  <si>
    <t>010-310-15-905</t>
  </si>
  <si>
    <t>REIMBURSE AMBULANCE EXPENSES</t>
  </si>
  <si>
    <t>010-310-15-909</t>
  </si>
  <si>
    <t>AMBULANCE INSURANCE FEE</t>
  </si>
  <si>
    <t>010-310-15-911</t>
  </si>
  <si>
    <t>HCCLAIMPMT DIRECT TO BANK</t>
  </si>
  <si>
    <t>010-310-15-915</t>
  </si>
  <si>
    <t>GENERAL FUND EXPENSE REIMBURSE</t>
  </si>
  <si>
    <t>010-310-15-920</t>
  </si>
  <si>
    <t>FIRE-INSURANCE CLAIM</t>
  </si>
  <si>
    <t>010-315-15-100</t>
  </si>
  <si>
    <t>CEMETERY GRAVE OPENINGS</t>
  </si>
  <si>
    <t>010-320-15-202</t>
  </si>
  <si>
    <t>SWIMMING POOL ADMISSIONS</t>
  </si>
  <si>
    <t>010-320-15-210</t>
  </si>
  <si>
    <t>SWIMMING POOL CONCESSIONS</t>
  </si>
  <si>
    <t>010-320-15-215</t>
  </si>
  <si>
    <t>SWIMMING POOL-LESSONS</t>
  </si>
  <si>
    <t>010-320-15-219</t>
  </si>
  <si>
    <t>BABCOCK PARK CONCESSION REV.</t>
  </si>
  <si>
    <t>010-320-15-310</t>
  </si>
  <si>
    <t>ADULT RECREATION</t>
  </si>
  <si>
    <t>010-320-15-317</t>
  </si>
  <si>
    <t>ADULT KICKBALL</t>
  </si>
  <si>
    <t>010-320-15-320</t>
  </si>
  <si>
    <t>YOUTH RECREATION</t>
  </si>
  <si>
    <t>010-320-15-322</t>
  </si>
  <si>
    <t>SUMMER YOUTH PROGRAM</t>
  </si>
  <si>
    <t>010-320-15-350</t>
  </si>
  <si>
    <t>OPEN GYM</t>
  </si>
  <si>
    <t>010-320-15-400</t>
  </si>
  <si>
    <t>VOLLEYBALL FEES</t>
  </si>
  <si>
    <t>010-325-15-900</t>
  </si>
  <si>
    <t>LIBRARY INCOME</t>
  </si>
  <si>
    <t>010-330-15-100</t>
  </si>
  <si>
    <t>AV FAIR BD REIMBURSEMENTS</t>
  </si>
  <si>
    <t>010-340-15-140</t>
  </si>
  <si>
    <t>DISPATCHING SERVICES</t>
  </si>
  <si>
    <t>010-344-15-200</t>
  </si>
  <si>
    <t>SEWER DEPT. REVENUES</t>
  </si>
  <si>
    <t>INTERGOVERNMENTAL</t>
  </si>
  <si>
    <t>010-310-16-200</t>
  </si>
  <si>
    <t>RURAL FIRE PROTECTION DIST.</t>
  </si>
  <si>
    <t>010-310-16-210</t>
  </si>
  <si>
    <t>RURAL FIRE PROT. DIST. PENSION</t>
  </si>
  <si>
    <t>010-310-16-220</t>
  </si>
  <si>
    <t>VOL. FIRE STATE MATCHING REV</t>
  </si>
  <si>
    <t>FINES &amp; FORFETURES</t>
  </si>
  <si>
    <t>010-335-18-100</t>
  </si>
  <si>
    <t>POLICE COURT FINES</t>
  </si>
  <si>
    <t>010-335-18-102</t>
  </si>
  <si>
    <t>POLICE REPORTS</t>
  </si>
  <si>
    <t>010-335-18-103</t>
  </si>
  <si>
    <t>COURT COSTS</t>
  </si>
  <si>
    <t>010-335-18-105</t>
  </si>
  <si>
    <t>POLICE MONEY EVIDENCE COLLECTE</t>
  </si>
  <si>
    <t>010-335-18-106</t>
  </si>
  <si>
    <t>GRANT REVENUE</t>
  </si>
  <si>
    <t>010-335-18-110</t>
  </si>
  <si>
    <t>FORFEITURE REVENUES</t>
  </si>
  <si>
    <t>010-335-18-200</t>
  </si>
  <si>
    <t>OTERO COUNTY FINES COLLECTED</t>
  </si>
  <si>
    <t>TOTAL FINES &amp; FORFEITURES</t>
  </si>
  <si>
    <t>RENTAL INCOME</t>
  </si>
  <si>
    <t>010-300-20-110</t>
  </si>
  <si>
    <t>LEASE--INNOVATIVE WATER</t>
  </si>
  <si>
    <t>010-300-20-115</t>
  </si>
  <si>
    <t>PUBLIC SAFETY BUILDING - RENT</t>
  </si>
  <si>
    <t>010-300-20-120</t>
  </si>
  <si>
    <t>BUILDING RENT</t>
  </si>
  <si>
    <t>010-300-20-500</t>
  </si>
  <si>
    <t>SENIOR CITIZEN CENTER - RENT</t>
  </si>
  <si>
    <t>010-315-20-120</t>
  </si>
  <si>
    <t>CHAPEL TENT RENTAL</t>
  </si>
  <si>
    <t>010-330-20-909</t>
  </si>
  <si>
    <t>4-H GROUP EVENTS CENTER - RENT</t>
  </si>
  <si>
    <t>010-330-20-920</t>
  </si>
  <si>
    <t>FAIRGROUNDS</t>
  </si>
  <si>
    <t>010-330-20-923</t>
  </si>
  <si>
    <t>FAIRGROUNDS-GYM/FH RENT</t>
  </si>
  <si>
    <t>010-330-20-928</t>
  </si>
  <si>
    <t>FAIRGROUNDS-PREP FEES</t>
  </si>
  <si>
    <t>TOTAL RENTAL INCOME</t>
  </si>
  <si>
    <t>INVESTMENT  INCOME</t>
  </si>
  <si>
    <t>010-300-22-200</t>
  </si>
  <si>
    <t>INTEREST ON INVEST-GENERAL</t>
  </si>
  <si>
    <t>010-300-22-203</t>
  </si>
  <si>
    <t>INTEREST ON INVEST - LIBRARY</t>
  </si>
  <si>
    <t>010-300-22-301</t>
  </si>
  <si>
    <t>INTEREST--FRANK HOLDER MEM</t>
  </si>
  <si>
    <t>010-310-22-201</t>
  </si>
  <si>
    <t>INTEREST ON INVEST-AMBULANCE</t>
  </si>
  <si>
    <t>TOTAL INVESTMENT INCOME</t>
  </si>
  <si>
    <t>GRANTS</t>
  </si>
  <si>
    <t>010-300-24-121</t>
  </si>
  <si>
    <t>COMM HOSP GRNT</t>
  </si>
  <si>
    <t>010-300-24-123</t>
  </si>
  <si>
    <t>AMBULANCE GRANT</t>
  </si>
  <si>
    <t>010-300-24-129</t>
  </si>
  <si>
    <t>PUB SFTY BLDG PENSION GRANT</t>
  </si>
  <si>
    <t>010-300-24-131</t>
  </si>
  <si>
    <t>BABCOCK RENOVATION GRANTS</t>
  </si>
  <si>
    <t>010-310-24-100</t>
  </si>
  <si>
    <t>GENERAL FUND GRANTS</t>
  </si>
  <si>
    <t>010-310-24-120</t>
  </si>
  <si>
    <t>Website Development Grants</t>
  </si>
  <si>
    <t>010-325-24-630</t>
  </si>
  <si>
    <t>LIBRARY ARRA GRANT REV</t>
  </si>
  <si>
    <t>010-325-24-635</t>
  </si>
  <si>
    <t>LIBRARY RUD GRANT REVENUE</t>
  </si>
  <si>
    <t>010-325-24-640</t>
  </si>
  <si>
    <t>LIBRARY MATCHING RUD GRNT</t>
  </si>
  <si>
    <t>010-325-24-650</t>
  </si>
  <si>
    <t>ERATE REIMBURSEMENT LIBRARY</t>
  </si>
  <si>
    <t>010-325-24-660</t>
  </si>
  <si>
    <t>STATE ELGIBILITY LIBRARY GRANT</t>
  </si>
  <si>
    <t>010-330-24-125</t>
  </si>
  <si>
    <t>PARKS &amp; RECREATION GRANTS</t>
  </si>
  <si>
    <t>010-330-24-905</t>
  </si>
  <si>
    <t>ADOBE STALLS GRANT REVENUE</t>
  </si>
  <si>
    <t>010-335-24-250</t>
  </si>
  <si>
    <t>MADDIE'S FUND GRANT</t>
  </si>
  <si>
    <t>010-335-24-503</t>
  </si>
  <si>
    <t>CPOF GRANT</t>
  </si>
  <si>
    <t>010-335-24-504</t>
  </si>
  <si>
    <t>RFSD PASS THROUGH</t>
  </si>
  <si>
    <t>TOTAL GRANTS</t>
  </si>
  <si>
    <t>DONATIONS</t>
  </si>
  <si>
    <t>010-300-26-127</t>
  </si>
  <si>
    <t>PUBLIC SAFETY BLDG DONATIONS</t>
  </si>
  <si>
    <t>010-300-26-200</t>
  </si>
  <si>
    <t>CORNHOLE TOURNAMENT DONATIONS</t>
  </si>
  <si>
    <t>010-320-26-218</t>
  </si>
  <si>
    <t>SWIMMING POOL DONATIONS</t>
  </si>
  <si>
    <t>010-320-26-219</t>
  </si>
  <si>
    <t>PARKS &amp; REC DONATIONS</t>
  </si>
  <si>
    <t>010-325-26-218</t>
  </si>
  <si>
    <t>SUMMER READING DONATIONS</t>
  </si>
  <si>
    <t>010-325-26-219</t>
  </si>
  <si>
    <t>LIBRARY DONATIONS</t>
  </si>
  <si>
    <t>010-325-26-250</t>
  </si>
  <si>
    <t>SAFETY UNIFORM DONATIONS</t>
  </si>
  <si>
    <t>010-335-26-240</t>
  </si>
  <si>
    <t>DONATIONS - DARE</t>
  </si>
  <si>
    <t>010-335-26-270</t>
  </si>
  <si>
    <t>DOG POUND DONATIONS</t>
  </si>
  <si>
    <t>010-350-26-218</t>
  </si>
  <si>
    <t>MUSEUM DONATIONS</t>
  </si>
  <si>
    <t>TOTAL DONATIONS</t>
  </si>
  <si>
    <t>OTHER INCOME</t>
  </si>
  <si>
    <t>010-300-28-200</t>
  </si>
  <si>
    <t>CIRSA PROP/CAS REIMB REV</t>
  </si>
  <si>
    <t>010-300-28-201</t>
  </si>
  <si>
    <t>CORNHOLE TOURNAMENT REVENUE</t>
  </si>
  <si>
    <t>010-300-28-205</t>
  </si>
  <si>
    <t>CARES ACT REIMBURSEMENT</t>
  </si>
  <si>
    <t>010-300-28-210</t>
  </si>
  <si>
    <t>DOVE FEST INCOME</t>
  </si>
  <si>
    <t>010-300-28-220</t>
  </si>
  <si>
    <t>GENERAL MISCELLANEOUS REVENUE</t>
  </si>
  <si>
    <t>010-300-28-230</t>
  </si>
  <si>
    <t>GYM MEMBERSHIP INCOME</t>
  </si>
  <si>
    <t>010-300-28-240</t>
  </si>
  <si>
    <t>GYM DONATIONS</t>
  </si>
  <si>
    <t>010-305-28-220</t>
  </si>
  <si>
    <t>PUBLIC WORKS MISCELLANEOUS REV</t>
  </si>
  <si>
    <t>010-310-28-220</t>
  </si>
  <si>
    <t>AMBULANCE MISCELLANEOUS REVENU</t>
  </si>
  <si>
    <t>010-315-28-220</t>
  </si>
  <si>
    <t>CEMETERY MISCELLANEOUS REVENUE</t>
  </si>
  <si>
    <t>010-320-28-220</t>
  </si>
  <si>
    <t>PARKS/RECREATION MISCELLANEOUS</t>
  </si>
  <si>
    <t>(1,737.64)</t>
  </si>
  <si>
    <t>010-325-28-219</t>
  </si>
  <si>
    <t>010-325-28-220</t>
  </si>
  <si>
    <t>LIBRARY MISCELLANEOUS REVENUE</t>
  </si>
  <si>
    <t>010-335-28-220</t>
  </si>
  <si>
    <t>POLICE MISCELLANEOUS REVENUE</t>
  </si>
  <si>
    <t>010-335-28-225</t>
  </si>
  <si>
    <t>CITY EVENTS</t>
  </si>
  <si>
    <t>010-335-28-230</t>
  </si>
  <si>
    <t>WATER DEPT UNIFORM REVENUE</t>
  </si>
  <si>
    <t>010-335-28-240</t>
  </si>
  <si>
    <t>DOG POUND - DOG LOCK UP</t>
  </si>
  <si>
    <t>010-340-28-220</t>
  </si>
  <si>
    <t>DISPATCH MISCELLANEOUS REVENUE</t>
  </si>
  <si>
    <t>010-341-28-220</t>
  </si>
  <si>
    <t>Wildland Fire Revenue</t>
  </si>
  <si>
    <t>010-345-28-220</t>
  </si>
  <si>
    <t>FIRE MISCELLANEOUS REVENUE</t>
  </si>
  <si>
    <t>TOTAL OTHER INCOME</t>
  </si>
  <si>
    <t>TRANSFERS FROM OTHER FUNDS</t>
  </si>
  <si>
    <t>010-367-36-501</t>
  </si>
  <si>
    <t>OTHER FINANCING SOURCES</t>
  </si>
  <si>
    <t>010-367-36-502</t>
  </si>
  <si>
    <t>TRANSFER IN FROM GARBAGE</t>
  </si>
  <si>
    <t>010-367-36-503</t>
  </si>
  <si>
    <t>TRANSFER IN FROM WATER FUND</t>
  </si>
  <si>
    <t>010-367-36-504</t>
  </si>
  <si>
    <t>TRANSFER IN FROM SEWER FUND</t>
  </si>
  <si>
    <t>010-367-36-505</t>
  </si>
  <si>
    <t>CONTRIBUTION REVENUE</t>
  </si>
  <si>
    <t>010-367-36-506</t>
  </si>
  <si>
    <t>TRANSFER IN FROM TRASH FUND</t>
  </si>
  <si>
    <t>010-367-36-508</t>
  </si>
  <si>
    <t>TRANSFER IN FROM NONMAJOR FUND</t>
  </si>
  <si>
    <t>TOTAL TRANSFERS FROM OTHER FND</t>
  </si>
  <si>
    <t>TOTAL GENERAL FUND REVENUE</t>
  </si>
  <si>
    <t>GENERAL FUND EXPENDITURES</t>
  </si>
  <si>
    <t>COVID-19</t>
  </si>
  <si>
    <t>010-410-01-110</t>
  </si>
  <si>
    <t>COVID-19 SALARIES</t>
  </si>
  <si>
    <t>010-410-01-115</t>
  </si>
  <si>
    <t>COVID-19 OVERTIME</t>
  </si>
  <si>
    <t>010-410-05-530</t>
  </si>
  <si>
    <t>COVID-19 SUPPLIES</t>
  </si>
  <si>
    <t>TOTAL COVID-19 EXPENSES</t>
  </si>
  <si>
    <t>LEGILSATIVE</t>
  </si>
  <si>
    <t>010-411-01-110</t>
  </si>
  <si>
    <t>SALARIES - LEGISLATIVE</t>
  </si>
  <si>
    <t>010-411-02-211</t>
  </si>
  <si>
    <t>SOCIAL SECURITY/MEDICARE</t>
  </si>
  <si>
    <t>010-411-03-315</t>
  </si>
  <si>
    <t>COUNCIL EDUC &amp; TRAVEL</t>
  </si>
  <si>
    <t>010-411-04-467</t>
  </si>
  <si>
    <t>ATTORNEY FEES</t>
  </si>
  <si>
    <t>010-411-05-530</t>
  </si>
  <si>
    <t>MATERIAL &amp; SUPPLIES</t>
  </si>
  <si>
    <t>TOTAL LEGISLATIVE</t>
  </si>
  <si>
    <t>JUDICIAL</t>
  </si>
  <si>
    <t>010-412-01-110</t>
  </si>
  <si>
    <t>SALARIES - JUDICIAL</t>
  </si>
  <si>
    <t>010-412-02-210</t>
  </si>
  <si>
    <t>EMPLOYEE RETIREMENT</t>
  </si>
  <si>
    <t>010-412-02-211</t>
  </si>
  <si>
    <t>010-412-02-250</t>
  </si>
  <si>
    <t>PROFESSIONAL DEVELOPMENT</t>
  </si>
  <si>
    <t>010-412-02-278</t>
  </si>
  <si>
    <t>MEDICAL &amp; LIFE INSURANCE</t>
  </si>
  <si>
    <t>(21,332.82)</t>
  </si>
  <si>
    <t>010-412-04-435</t>
  </si>
  <si>
    <t>JUDGE MONTHLY FEES</t>
  </si>
  <si>
    <t>010-412-04-488</t>
  </si>
  <si>
    <t>SOFTWARE SUPPORT FEES</t>
  </si>
  <si>
    <t>010-412-05-530</t>
  </si>
  <si>
    <t>SUPPLIES-COURT</t>
  </si>
  <si>
    <t>010-412-09-960</t>
  </si>
  <si>
    <t>COURT EXPENSE</t>
  </si>
  <si>
    <t>010-412-21-133</t>
  </si>
  <si>
    <t>TRAVEL/TRAINING</t>
  </si>
  <si>
    <t>010-412-21-140</t>
  </si>
  <si>
    <t>EDUCATION-JUDGE</t>
  </si>
  <si>
    <t>010-412-21-160</t>
  </si>
  <si>
    <t>JAIL EXPENSE</t>
  </si>
  <si>
    <t>TOTAL JUDICIAL</t>
  </si>
  <si>
    <t>(11,096.81)</t>
  </si>
  <si>
    <t>ELECTIONS</t>
  </si>
  <si>
    <t>010-414-04-402</t>
  </si>
  <si>
    <t>010-414-21-110</t>
  </si>
  <si>
    <t>EXTRAORDINARY ATTORNEY FEES</t>
  </si>
  <si>
    <t>TOTAL ELECTIONS</t>
  </si>
  <si>
    <t>FINANCIAL &amp; ADMINISTRATION</t>
  </si>
  <si>
    <t>010-415-01-110</t>
  </si>
  <si>
    <t>SALARIES - FINANCE &amp; ADMINISTR</t>
  </si>
  <si>
    <t>010-415-02-210</t>
  </si>
  <si>
    <t>EMPLOYMENT RETIREMENT</t>
  </si>
  <si>
    <t>010-415-02-211</t>
  </si>
  <si>
    <t>010-415-02-250</t>
  </si>
  <si>
    <t>010-415-02-275</t>
  </si>
  <si>
    <t>WORKERS COMPENSATION</t>
  </si>
  <si>
    <t>(5,649.16)</t>
  </si>
  <si>
    <t>010-415-02-276</t>
  </si>
  <si>
    <t>UNEMPLOYMENT INSURANCE</t>
  </si>
  <si>
    <t>010-415-02-278</t>
  </si>
  <si>
    <t>(7,071.76)</t>
  </si>
  <si>
    <t>010-415-03-300</t>
  </si>
  <si>
    <t>MILEAGE</t>
  </si>
  <si>
    <t>010-415-03-315</t>
  </si>
  <si>
    <t>ADMIN EDUCATION &amp; TRAVEL</t>
  </si>
  <si>
    <t>010-415-04-400</t>
  </si>
  <si>
    <t>TREASURER'S FEES</t>
  </si>
  <si>
    <t>010-415-04-401</t>
  </si>
  <si>
    <t>PUBLISHING</t>
  </si>
  <si>
    <t>010-415-04-403</t>
  </si>
  <si>
    <t>PEST CONTROL</t>
  </si>
  <si>
    <t>010-415-04-404</t>
  </si>
  <si>
    <t>AUDIT &amp; CONSULTATION</t>
  </si>
  <si>
    <t>010-415-04-405</t>
  </si>
  <si>
    <t>ALARM SYSTEM</t>
  </si>
  <si>
    <t>010-415-04-406</t>
  </si>
  <si>
    <t>INTERNET FEES</t>
  </si>
  <si>
    <t>010-415-04-407</t>
  </si>
  <si>
    <t>FIRE &amp; CASUALTY INSURANCE</t>
  </si>
  <si>
    <t>010-415-04-408</t>
  </si>
  <si>
    <t>IT EXPENSE</t>
  </si>
  <si>
    <t>010-415-04-410</t>
  </si>
  <si>
    <t>ELECTRICITY CITY HALL</t>
  </si>
  <si>
    <t>010-415-04-411</t>
  </si>
  <si>
    <t>ELECTRICITY 203 S 9TH</t>
  </si>
  <si>
    <t>010-415-04-412</t>
  </si>
  <si>
    <t>ELECTRICITY SHOP &amp; GARAGE</t>
  </si>
  <si>
    <t>010-415-04-413</t>
  </si>
  <si>
    <t>ELECTRICITY PUBLIC SAFETY BLDG</t>
  </si>
  <si>
    <t>010-415-04-415</t>
  </si>
  <si>
    <t>UTILITIES - BOY &amp; GIRLS CLUB</t>
  </si>
  <si>
    <t>010-415-04-416</t>
  </si>
  <si>
    <t>UTILITIES - GOBIN BLDG</t>
  </si>
  <si>
    <t>010-415-04-418</t>
  </si>
  <si>
    <t>Golf Course Pump</t>
  </si>
  <si>
    <t>010-415-04-420</t>
  </si>
  <si>
    <t>NATURAL GAS CITY HALL</t>
  </si>
  <si>
    <t>010-415-04-421</t>
  </si>
  <si>
    <t>NATURAL GAS 203 S 9TH</t>
  </si>
  <si>
    <t>010-415-04-422</t>
  </si>
  <si>
    <t>NATURAL GAS SHOP &amp; GARAGE</t>
  </si>
  <si>
    <t>010-415-04-423</t>
  </si>
  <si>
    <t>NATURAL GAS PUBLIC SAFETY BLDG</t>
  </si>
  <si>
    <t>010-415-04-424</t>
  </si>
  <si>
    <t>DRUG TESTING/BACKGROUND CHECKS</t>
  </si>
  <si>
    <t>010-415-04-433</t>
  </si>
  <si>
    <t>SHREDDING SERVICE</t>
  </si>
  <si>
    <t>010-415-04-440</t>
  </si>
  <si>
    <t>Website Development Expense</t>
  </si>
  <si>
    <t>010-415-04-444</t>
  </si>
  <si>
    <t>TELEPHONE EXPENSE</t>
  </si>
  <si>
    <t>010-415-04-445</t>
  </si>
  <si>
    <t>CELL PHONE EXPENSE</t>
  </si>
  <si>
    <t>(4,474.78)</t>
  </si>
  <si>
    <t>010-415-04-450</t>
  </si>
  <si>
    <t>DUES &amp; SUBSCRIPTIONS</t>
  </si>
  <si>
    <t>010-415-04-452</t>
  </si>
  <si>
    <t>PLANNING</t>
  </si>
  <si>
    <t>010-415-04-453</t>
  </si>
  <si>
    <t>010-415-04-465</t>
  </si>
  <si>
    <t>COPIER LEASE</t>
  </si>
  <si>
    <t>010-415-04-467</t>
  </si>
  <si>
    <t>Attorney Fees</t>
  </si>
  <si>
    <t>010-415-04-476</t>
  </si>
  <si>
    <t>ECONOMIC DEVELOPMENT</t>
  </si>
  <si>
    <t>010-415-04-479</t>
  </si>
  <si>
    <t>SUPPORT SERVICES</t>
  </si>
  <si>
    <t>010-415-04-488</t>
  </si>
  <si>
    <t>software support fees</t>
  </si>
  <si>
    <t>010-415-04-499</t>
  </si>
  <si>
    <t>PAYROLL CLEARING ACCOUNT</t>
  </si>
  <si>
    <t>010-415-05-510</t>
  </si>
  <si>
    <t>DOVE FEST EXPENSES</t>
  </si>
  <si>
    <t>010-415-05-530</t>
  </si>
  <si>
    <t>SUPPLIES</t>
  </si>
  <si>
    <t>010-415-05-550</t>
  </si>
  <si>
    <t>MAILING EXPENSE</t>
  </si>
  <si>
    <t>010-415-05-554</t>
  </si>
  <si>
    <t>FUEL EXPENSE</t>
  </si>
  <si>
    <t>010-415-05-599</t>
  </si>
  <si>
    <t>MISCELLANEOUS EXPENSE</t>
  </si>
  <si>
    <t>010-415-07-725</t>
  </si>
  <si>
    <t>BUILDING MAINTENANCE &amp; REPAIRS</t>
  </si>
  <si>
    <t>010-415-07-751</t>
  </si>
  <si>
    <t>VEHICLE MAINTENANCE &amp; REPAIRS</t>
  </si>
  <si>
    <t>010-415-07-760</t>
  </si>
  <si>
    <t>OFFICE EQUIPMENT REPAIRS/RENT</t>
  </si>
  <si>
    <t>010-415-08-100</t>
  </si>
  <si>
    <t>DEBT SERVICES - FINANCE/ADMIN</t>
  </si>
  <si>
    <t>010-415-08-850</t>
  </si>
  <si>
    <t>CAPITAL PURCHASES</t>
  </si>
  <si>
    <t>010-415-09-900</t>
  </si>
  <si>
    <t>EMPLOYEE BENEFIT</t>
  </si>
  <si>
    <t>010-415-22-171</t>
  </si>
  <si>
    <t>CONTRACT LABOR--CTY CLRK</t>
  </si>
  <si>
    <t>010-415-22-172</t>
  </si>
  <si>
    <t>CONTRACT LABOR--RR COUNT</t>
  </si>
  <si>
    <t>010-415-22-173</t>
  </si>
  <si>
    <t>CONTRACT LABOR--JANITOR</t>
  </si>
  <si>
    <t>010-415-22-180</t>
  </si>
  <si>
    <t>MATCHING RURAL DEV GRNT</t>
  </si>
  <si>
    <t>010-415-22-190</t>
  </si>
  <si>
    <t>ENERGY IMPACT--MASTER PLAN</t>
  </si>
  <si>
    <t>TOTAL FINANCIAL &amp; ADMIN</t>
  </si>
  <si>
    <t>JANITORIAL</t>
  </si>
  <si>
    <t>010-419-01-110</t>
  </si>
  <si>
    <t>SALARIES - JANITORIAL</t>
  </si>
  <si>
    <t>010-419-02-210</t>
  </si>
  <si>
    <t>EMPLOYEMENT RETIREMENT</t>
  </si>
  <si>
    <t>010-419-02-211</t>
  </si>
  <si>
    <t>010-419-02-276</t>
  </si>
  <si>
    <t>010-419-02-278</t>
  </si>
  <si>
    <t>010-419-04-424</t>
  </si>
  <si>
    <t>010-419-05-530</t>
  </si>
  <si>
    <t>SUPPLIES - JANITORIAL</t>
  </si>
  <si>
    <t>010-419-05-555</t>
  </si>
  <si>
    <t>010-419-05-599</t>
  </si>
  <si>
    <t>010-419-22-470</t>
  </si>
  <si>
    <t>CAPITAL OUTLAY</t>
  </si>
  <si>
    <t>010-419-22-480</t>
  </si>
  <si>
    <t>010-419-22-510</t>
  </si>
  <si>
    <t>CONTRACTED/PROF. BAG GRANT</t>
  </si>
  <si>
    <t>010-419-22-511</t>
  </si>
  <si>
    <t>BENEFITS-BAG GRANT</t>
  </si>
  <si>
    <t>010-419-22-525</t>
  </si>
  <si>
    <t>INSURANCE - BAG GRANT</t>
  </si>
  <si>
    <t>010-419-22-530</t>
  </si>
  <si>
    <t>MILEAGE-BAG GRANT</t>
  </si>
  <si>
    <t>010-419-22-540</t>
  </si>
  <si>
    <t>SUPPLIES &amp; OPERATING-BAG GRANT</t>
  </si>
  <si>
    <t>010-419-22-550</t>
  </si>
  <si>
    <t>TRAVEL-BAG GRANT</t>
  </si>
  <si>
    <t>010-419-22-560</t>
  </si>
  <si>
    <t>EQUIPMENT-BAG GRANT</t>
  </si>
  <si>
    <t>010-419-22-570</t>
  </si>
  <si>
    <t>PROFESSIONAL SERVICES-BAG</t>
  </si>
  <si>
    <t>010-419-22-610</t>
  </si>
  <si>
    <t>SALARIES - YCPI GRANT</t>
  </si>
  <si>
    <t>010-419-22-611</t>
  </si>
  <si>
    <t>SOCIAL SECURITY - YCPI GRANT</t>
  </si>
  <si>
    <t>010-419-22-620</t>
  </si>
  <si>
    <t>INSURANCE - YCPI GRANT</t>
  </si>
  <si>
    <t>010-419-22-630</t>
  </si>
  <si>
    <t>SUPPLIES &amp; OPERATING - YCPI</t>
  </si>
  <si>
    <t>010-419-22-640</t>
  </si>
  <si>
    <t>EQUIPMENT - YCPI GRANT</t>
  </si>
  <si>
    <t>010-419-22-650</t>
  </si>
  <si>
    <t>TRAVEL - YCPI GRANT</t>
  </si>
  <si>
    <t>TOTAL JANITORIAL</t>
  </si>
  <si>
    <t>POLICE DEPARTMENT</t>
  </si>
  <si>
    <t>010-421-01-110</t>
  </si>
  <si>
    <t>SALARIES - POLICE</t>
  </si>
  <si>
    <t>010-421-01-115</t>
  </si>
  <si>
    <t>OVERTIME - POLICE</t>
  </si>
  <si>
    <t>010-421-02-210</t>
  </si>
  <si>
    <t>010-421-02-211</t>
  </si>
  <si>
    <t>MEDICARE</t>
  </si>
  <si>
    <t>010-421-02-225</t>
  </si>
  <si>
    <t>PENSION FUND</t>
  </si>
  <si>
    <t>010-421-02-250</t>
  </si>
  <si>
    <t>010-421-02-275</t>
  </si>
  <si>
    <t>010-421-02-276</t>
  </si>
  <si>
    <t>010-421-02-278</t>
  </si>
  <si>
    <t>010-421-03-315</t>
  </si>
  <si>
    <t>TRAINING - TRAVEL EXPENSE</t>
  </si>
  <si>
    <t>010-421-03-317</t>
  </si>
  <si>
    <t>POLICE ACADEMY COSTS</t>
  </si>
  <si>
    <t>010-421-04-403</t>
  </si>
  <si>
    <t>010-421-04-406</t>
  </si>
  <si>
    <t>010-421-04-408</t>
  </si>
  <si>
    <t>010-421-04-410</t>
  </si>
  <si>
    <t>010-421-04-420</t>
  </si>
  <si>
    <t>010-421-04-424</t>
  </si>
  <si>
    <t>DRUG TESTING/BACKGROUND CHECK</t>
  </si>
  <si>
    <t>010-421-04-430</t>
  </si>
  <si>
    <t>LEXIPOL EXPENSES</t>
  </si>
  <si>
    <t>010-421-04-444</t>
  </si>
  <si>
    <t>010-421-04-446</t>
  </si>
  <si>
    <t>PSYCHOLOGICAL EVALUATIONS</t>
  </si>
  <si>
    <t>010-421-04-450</t>
  </si>
  <si>
    <t>010-421-04-465</t>
  </si>
  <si>
    <t>010-421-04-467</t>
  </si>
  <si>
    <t>010-421-04-470</t>
  </si>
  <si>
    <t>COMMUNICATIONS</t>
  </si>
  <si>
    <t>010-421-04-482</t>
  </si>
  <si>
    <t>FORFEITURE EXPENSES</t>
  </si>
  <si>
    <t>010-421-04-484</t>
  </si>
  <si>
    <t>TASERS</t>
  </si>
  <si>
    <t>010-421-04-485</t>
  </si>
  <si>
    <t>DATA STORAGE</t>
  </si>
  <si>
    <t>010-421-04-486</t>
  </si>
  <si>
    <t>EFORCE-RMS EXPENSES</t>
  </si>
  <si>
    <t>010-421-05-530</t>
  </si>
  <si>
    <t>010-421-05-554</t>
  </si>
  <si>
    <t>010-421-05-560</t>
  </si>
  <si>
    <t>DARE SUPPLIES</t>
  </si>
  <si>
    <t>010-421-07-725</t>
  </si>
  <si>
    <t>010-421-07-751</t>
  </si>
  <si>
    <t>010-421-07-755</t>
  </si>
  <si>
    <t>CODE ENFORECMENT EXPENSE</t>
  </si>
  <si>
    <t>010-421-07-760</t>
  </si>
  <si>
    <t>TASER INT'L EXPENSES</t>
  </si>
  <si>
    <t>010-421-07-771</t>
  </si>
  <si>
    <t>ANIMAL SHELTER OPERATING EXP</t>
  </si>
  <si>
    <t>010-421-08-100</t>
  </si>
  <si>
    <t>DEBT SERVICES - POLICE</t>
  </si>
  <si>
    <t>010-421-08-822</t>
  </si>
  <si>
    <t>PATROL CAR</t>
  </si>
  <si>
    <t>010-421-08-825</t>
  </si>
  <si>
    <t>EQUIP &amp; SUPP - SEIZURE FUNDS</t>
  </si>
  <si>
    <t>010-421-08-850</t>
  </si>
  <si>
    <t>010-421-09-900</t>
  </si>
  <si>
    <t>010-421-09-920</t>
  </si>
  <si>
    <t>UNIFORMS &amp; CLEANING</t>
  </si>
  <si>
    <t>010-421-09-926</t>
  </si>
  <si>
    <t>CRIMINAL INVESTIGATION</t>
  </si>
  <si>
    <t>010-421-09-927</t>
  </si>
  <si>
    <t>010-421-09-928</t>
  </si>
  <si>
    <t>POLICE RESERVE</t>
  </si>
  <si>
    <t>010-421-23-140</t>
  </si>
  <si>
    <t>ELECTRICITY</t>
  </si>
  <si>
    <t>010-421-23-150</t>
  </si>
  <si>
    <t>NATURAL GAS</t>
  </si>
  <si>
    <t>010-421-23-170</t>
  </si>
  <si>
    <t>OFFICE EXPENSE</t>
  </si>
  <si>
    <t>010-421-23-210</t>
  </si>
  <si>
    <t>RECORDS &amp; IDENTIFICATIONS</t>
  </si>
  <si>
    <t>010-421-23-220</t>
  </si>
  <si>
    <t>CARE OF PRISONERS</t>
  </si>
  <si>
    <t>010-421-23-230</t>
  </si>
  <si>
    <t>COURT APPEARANCES</t>
  </si>
  <si>
    <t>010-421-23-240</t>
  </si>
  <si>
    <t>TRAINING SCHOOL</t>
  </si>
  <si>
    <t>010-421-23-290</t>
  </si>
  <si>
    <t>POLICE CAR PURCHASE</t>
  </si>
  <si>
    <t>010-421-23-300</t>
  </si>
  <si>
    <t>SALARIES - CLERICAL</t>
  </si>
  <si>
    <t>010-421-23-301</t>
  </si>
  <si>
    <t>SOCIAL SECURITY</t>
  </si>
  <si>
    <t>010-421-23-310</t>
  </si>
  <si>
    <t>JANITOR'S SALARIES</t>
  </si>
  <si>
    <t>010-421-23-311</t>
  </si>
  <si>
    <t>010-421-23-330</t>
  </si>
  <si>
    <t>010-421-23-340</t>
  </si>
  <si>
    <t>BOOKS</t>
  </si>
  <si>
    <t>010-421-23-370</t>
  </si>
  <si>
    <t>BICYCLE EXPENSES</t>
  </si>
  <si>
    <t>010-421-23-375</t>
  </si>
  <si>
    <t>BOXING CLUB GRANT EXPENSES</t>
  </si>
  <si>
    <t>010-421-23-380</t>
  </si>
  <si>
    <t>DRUG TASK FORCE GRANT</t>
  </si>
  <si>
    <t>010-421-23-381</t>
  </si>
  <si>
    <t>DRUG MONEY</t>
  </si>
  <si>
    <t>010-421-23-385</t>
  </si>
  <si>
    <t>RADIO IMPROVEMENTS</t>
  </si>
  <si>
    <t>010-421-23-386</t>
  </si>
  <si>
    <t>LAW ENFORCE BLOCK GRANT EXP</t>
  </si>
  <si>
    <t>010-421-23-387</t>
  </si>
  <si>
    <t>LAW ENFORCE BLK GRT MATCHING</t>
  </si>
  <si>
    <t>010-421-23-388</t>
  </si>
  <si>
    <t>POLICE--EL POMAR GRANT EXP</t>
  </si>
  <si>
    <t>010-421-23-389</t>
  </si>
  <si>
    <t>VALE EQUIP GRANT EXP</t>
  </si>
  <si>
    <t>010-421-23-395</t>
  </si>
  <si>
    <t>PUBLIC SAFETY PLANNING GRNT</t>
  </si>
  <si>
    <t>010-421-23-400</t>
  </si>
  <si>
    <t>EDWARD BYRNE MEM GRNT EXP</t>
  </si>
  <si>
    <t>010-421-24-150</t>
  </si>
  <si>
    <t>TRAINING</t>
  </si>
  <si>
    <t>010-421-24-155</t>
  </si>
  <si>
    <t>TRAINING - TRAVEL</t>
  </si>
  <si>
    <t>010-421-24-160</t>
  </si>
  <si>
    <t>010-421-24-180</t>
  </si>
  <si>
    <t>010-421-24-800</t>
  </si>
  <si>
    <t>SALARIES</t>
  </si>
  <si>
    <t>010-421-24-801</t>
  </si>
  <si>
    <t>010-421-24-825</t>
  </si>
  <si>
    <t>BUILDING MAINT/GRANT FUNDS</t>
  </si>
  <si>
    <t>TOTAL POLICE DEPARTMENT</t>
  </si>
  <si>
    <t>FIRE DEPARTMENT</t>
  </si>
  <si>
    <t>010-422-01-110</t>
  </si>
  <si>
    <t>SALARIES - FIRE</t>
  </si>
  <si>
    <t>010-422-01-115</t>
  </si>
  <si>
    <t>OVERTIME - FIRE</t>
  </si>
  <si>
    <t>010-422-02-210</t>
  </si>
  <si>
    <t>010-422-02-211</t>
  </si>
  <si>
    <t>010-422-02-225</t>
  </si>
  <si>
    <t>010-422-02-226</t>
  </si>
  <si>
    <t>VOL FIRE STATE MATCHING EXP</t>
  </si>
  <si>
    <t>010-422-02-250</t>
  </si>
  <si>
    <t>010-422-02-275</t>
  </si>
  <si>
    <t>WORKMANS COMP FIRE</t>
  </si>
  <si>
    <t>010-422-02-276</t>
  </si>
  <si>
    <t>010-422-02-278</t>
  </si>
  <si>
    <t>010-422-03-315</t>
  </si>
  <si>
    <t>010-422-04-100</t>
  </si>
  <si>
    <t>BANK SERVICE/WIRE FEES</t>
  </si>
  <si>
    <t>010-422-04-403</t>
  </si>
  <si>
    <t>010-422-04-405</t>
  </si>
  <si>
    <t>010-422-04-406</t>
  </si>
  <si>
    <t>010-422-04-408</t>
  </si>
  <si>
    <t>010-422-04-410</t>
  </si>
  <si>
    <t>ELECTRICITY-PUBLIC SAFETY BLDG</t>
  </si>
  <si>
    <t>010-422-04-420</t>
  </si>
  <si>
    <t>NATURAL GAS-PUBLIC SAFETY BLDG</t>
  </si>
  <si>
    <t>010-422-04-424</t>
  </si>
  <si>
    <t>010-422-04-430</t>
  </si>
  <si>
    <t>LEXIPOL EXPENSE</t>
  </si>
  <si>
    <t>010-422-04-444</t>
  </si>
  <si>
    <t>010-422-04-445</t>
  </si>
  <si>
    <t>010-422-04-450</t>
  </si>
  <si>
    <t>010-422-04-465</t>
  </si>
  <si>
    <t>010-422-04-467</t>
  </si>
  <si>
    <t>010-422-04-470</t>
  </si>
  <si>
    <t>010-422-04-480</t>
  </si>
  <si>
    <t>UNIFORM &amp; CLEANING</t>
  </si>
  <si>
    <t>010-422-05-530</t>
  </si>
  <si>
    <t>010-422-05-535</t>
  </si>
  <si>
    <t>TOOLS &amp; EQUIPMENT</t>
  </si>
  <si>
    <t>010-422-05-554</t>
  </si>
  <si>
    <t>010-422-07-725</t>
  </si>
  <si>
    <t>010-422-07-735</t>
  </si>
  <si>
    <t>EQUIPMENT MAINTENANCE</t>
  </si>
  <si>
    <t>010-422-07-751</t>
  </si>
  <si>
    <t>010-422-08-100</t>
  </si>
  <si>
    <t>DEBT SERVICES - FIRE/VOLUNTEER</t>
  </si>
  <si>
    <t>010-422-08-850</t>
  </si>
  <si>
    <t>010-422-08-851</t>
  </si>
  <si>
    <t>FIRE APPARATUS</t>
  </si>
  <si>
    <t>010-422-09-900</t>
  </si>
  <si>
    <t>010-422-09-920</t>
  </si>
  <si>
    <t>Wildland Fire Expenses</t>
  </si>
  <si>
    <t>010-422-09-921</t>
  </si>
  <si>
    <t>PROTECTIVE CLOTHING</t>
  </si>
  <si>
    <t>010-422-09-922</t>
  </si>
  <si>
    <t>DEPLOYMENT</t>
  </si>
  <si>
    <t>010-422-09-925</t>
  </si>
  <si>
    <t>COMMUNITY RISK REDUCTION</t>
  </si>
  <si>
    <t>010-422-25-130</t>
  </si>
  <si>
    <t>010-422-25-140</t>
  </si>
  <si>
    <t>010-422-25-170</t>
  </si>
  <si>
    <t>OFFICE SUPPLIES</t>
  </si>
  <si>
    <t>010-422-25-210</t>
  </si>
  <si>
    <t>TRAVEL, EDUCATION &amp; TRAINING</t>
  </si>
  <si>
    <t>010-422-25-220</t>
  </si>
  <si>
    <t>FIRE PREVENTION</t>
  </si>
  <si>
    <t>010-422-25-230</t>
  </si>
  <si>
    <t>010-422-25-250</t>
  </si>
  <si>
    <t>LEASE EQUIPMENT</t>
  </si>
  <si>
    <t>010-422-25-310</t>
  </si>
  <si>
    <t>JANITOR'S SALARY</t>
  </si>
  <si>
    <t>010-422-25-311</t>
  </si>
  <si>
    <t>010-422-25-500</t>
  </si>
  <si>
    <t>LADDER TRUCK REPAIRS</t>
  </si>
  <si>
    <t>010-422-26-612</t>
  </si>
  <si>
    <t>PENSION</t>
  </si>
  <si>
    <t>010-422-26-614</t>
  </si>
  <si>
    <t>HEALTH/LIFE INSURANCE</t>
  </si>
  <si>
    <t>010-422-26-710</t>
  </si>
  <si>
    <t>010-422-26-765</t>
  </si>
  <si>
    <t>MANZY 1ST RESPONSE-REIMB FEES</t>
  </si>
  <si>
    <t>010-422-26-790</t>
  </si>
  <si>
    <t>010-422-26-820</t>
  </si>
  <si>
    <t>COMM HOSP GRNT EXP--TRAINING</t>
  </si>
  <si>
    <t>010-422-26-850</t>
  </si>
  <si>
    <t>EMS GRANT EXPENSE</t>
  </si>
  <si>
    <t>010-422-26-900</t>
  </si>
  <si>
    <t>RADIO/FURNANCE IMPROVEMENTS</t>
  </si>
  <si>
    <t>DISPATCHING</t>
  </si>
  <si>
    <t>010-423-01-110</t>
  </si>
  <si>
    <t>SALARIES - DISPATCH</t>
  </si>
  <si>
    <t>010-423-01-115</t>
  </si>
  <si>
    <t>OVERTIME - DISPATCH</t>
  </si>
  <si>
    <t>010-423-02-210</t>
  </si>
  <si>
    <t>010-423-02-211</t>
  </si>
  <si>
    <t>SOCIAL SECURITY/ MEDICARE</t>
  </si>
  <si>
    <t>010-423-02-225</t>
  </si>
  <si>
    <t>010-423-02-250</t>
  </si>
  <si>
    <t>010-423-02-275</t>
  </si>
  <si>
    <t>010-423-02-276</t>
  </si>
  <si>
    <t>010-423-02-278</t>
  </si>
  <si>
    <t>010-423-03-315</t>
  </si>
  <si>
    <t>TRAINING-TRAVEL</t>
  </si>
  <si>
    <t>010-423-04-403</t>
  </si>
  <si>
    <t>010-423-04-405</t>
  </si>
  <si>
    <t>010-423-04-406</t>
  </si>
  <si>
    <t>010-423-04-408</t>
  </si>
  <si>
    <t>010-423-04-410</t>
  </si>
  <si>
    <t>010-423-04-420</t>
  </si>
  <si>
    <t>010-423-04-424</t>
  </si>
  <si>
    <t>010-423-04-444</t>
  </si>
  <si>
    <t>010-423-04-450</t>
  </si>
  <si>
    <t>010-423-04-465</t>
  </si>
  <si>
    <t>010-423-04-467</t>
  </si>
  <si>
    <t>010-423-04-470</t>
  </si>
  <si>
    <t>EQUIPMENT MAINT</t>
  </si>
  <si>
    <t>(2,197.94)</t>
  </si>
  <si>
    <t>010-423-04-471</t>
  </si>
  <si>
    <t>MEDICAL DIRECTOR</t>
  </si>
  <si>
    <t>010-423-05-530</t>
  </si>
  <si>
    <t>010-423-07-725</t>
  </si>
  <si>
    <t>010-423-08-100</t>
  </si>
  <si>
    <t>DEBT SERVICES - DISPATCH</t>
  </si>
  <si>
    <t>010-423-08-850</t>
  </si>
  <si>
    <t>010-423-09-900</t>
  </si>
  <si>
    <t>Employee Benefit</t>
  </si>
  <si>
    <t>010-423-09-920</t>
  </si>
  <si>
    <t>010-423-09-925</t>
  </si>
  <si>
    <t>TOTAL DISPATCHING</t>
  </si>
  <si>
    <t>AMBULANCE FUND</t>
  </si>
  <si>
    <t>010-426-01-110</t>
  </si>
  <si>
    <t>SALARIES - AMBULANCE</t>
  </si>
  <si>
    <t>010-426-01-115</t>
  </si>
  <si>
    <t>OVERTIME - AMBULANCE</t>
  </si>
  <si>
    <t>010-426-02-210</t>
  </si>
  <si>
    <t>010-426-02-211</t>
  </si>
  <si>
    <t>010-426-02-225</t>
  </si>
  <si>
    <t>PENSION FUND-VOLUNTEERS</t>
  </si>
  <si>
    <t>010-426-02-275</t>
  </si>
  <si>
    <t>010-426-02-276</t>
  </si>
  <si>
    <t>010-426-02-278</t>
  </si>
  <si>
    <t>010-426-03-315</t>
  </si>
  <si>
    <t>010-426-03-316</t>
  </si>
  <si>
    <t>EMT-I TRAINING COSTS</t>
  </si>
  <si>
    <t>010-426-04-0489</t>
  </si>
  <si>
    <t>CREDIT CARD PROCESSING FEE</t>
  </si>
  <si>
    <t>010-426-04-406</t>
  </si>
  <si>
    <t>010-426-04-407</t>
  </si>
  <si>
    <t>INSURANCE</t>
  </si>
  <si>
    <t>010-426-04-410</t>
  </si>
  <si>
    <t>ELECTRICITY-PUBLIC SAFE &amp; SHED</t>
  </si>
  <si>
    <t>010-426-04-415</t>
  </si>
  <si>
    <t>010-426-04-420</t>
  </si>
  <si>
    <t>010-426-04-424</t>
  </si>
  <si>
    <t>010-426-04-429</t>
  </si>
  <si>
    <t>DRIVER&amp;#39;S SERVICES</t>
  </si>
  <si>
    <t>010-426-04-440</t>
  </si>
  <si>
    <t>TELEPHONE</t>
  </si>
  <si>
    <t>010-426-04-444</t>
  </si>
  <si>
    <t>010-426-04-450</t>
  </si>
  <si>
    <t>DUES AND SUBSCRIPTIONS</t>
  </si>
  <si>
    <t>010-426-04-465</t>
  </si>
  <si>
    <t>010-426-04-467</t>
  </si>
  <si>
    <t>010-426-04-470</t>
  </si>
  <si>
    <t>010-426-04-475</t>
  </si>
  <si>
    <t>BOOKKEEPING SERVICE</t>
  </si>
  <si>
    <t>010-426-05-530</t>
  </si>
  <si>
    <t>010-426-05-532</t>
  </si>
  <si>
    <t>SUPPLIES - MEDICAL</t>
  </si>
  <si>
    <t>010-426-05-535</t>
  </si>
  <si>
    <t>010-426-05-536</t>
  </si>
  <si>
    <t>AMBULANCE CONTINGENCY</t>
  </si>
  <si>
    <t>010-426-05-554</t>
  </si>
  <si>
    <t>010-426-05-599</t>
  </si>
  <si>
    <t>010-426-06-610</t>
  </si>
  <si>
    <t>COMM HOSP GRANT EXP--EQUIP</t>
  </si>
  <si>
    <t>010-426-06-611</t>
  </si>
  <si>
    <t>GRANT FOR AMBULANCE</t>
  </si>
  <si>
    <t>010-426-06-612</t>
  </si>
  <si>
    <t>MATCHING FUNDS AMB</t>
  </si>
  <si>
    <t>010-426-07-751</t>
  </si>
  <si>
    <t>010-426-08-100</t>
  </si>
  <si>
    <t>DEBT SERVICES - AMBULANCE</t>
  </si>
  <si>
    <t>010-426-08-500</t>
  </si>
  <si>
    <t>010-426-08-850</t>
  </si>
  <si>
    <t>010-426-08-851</t>
  </si>
  <si>
    <t>AMBULANCE REPLACEMENT</t>
  </si>
  <si>
    <t>010-426-08-852</t>
  </si>
  <si>
    <t>EMT EQUIPMENT</t>
  </si>
  <si>
    <t>010-426-09-920</t>
  </si>
  <si>
    <t>UNIFORMS</t>
  </si>
  <si>
    <t>010-426-09-921</t>
  </si>
  <si>
    <t>010-426-09-925</t>
  </si>
  <si>
    <t>TOTAL AMBULANCE FUND</t>
  </si>
  <si>
    <t>PUBLIC WORKS</t>
  </si>
  <si>
    <t>010-429-01-110</t>
  </si>
  <si>
    <t>SALARIES - PUBLIC WORKS</t>
  </si>
  <si>
    <t>010-429-01-115</t>
  </si>
  <si>
    <t>OVERTIME - PUBLIC WORKS</t>
  </si>
  <si>
    <t>010-429-02-210</t>
  </si>
  <si>
    <t>010-429-02-211</t>
  </si>
  <si>
    <t>010-429-02-250</t>
  </si>
  <si>
    <t>010-429-02-275</t>
  </si>
  <si>
    <t>010-429-02-276</t>
  </si>
  <si>
    <t>010-429-02-278</t>
  </si>
  <si>
    <t>010-429-03-315</t>
  </si>
  <si>
    <t>010-429-04-403</t>
  </si>
  <si>
    <t>010-429-04-406</t>
  </si>
  <si>
    <t>010-429-04-408</t>
  </si>
  <si>
    <t>010-429-04-409</t>
  </si>
  <si>
    <t>STREET LIGHTING</t>
  </si>
  <si>
    <t>010-429-04-410</t>
  </si>
  <si>
    <t>010-429-04-420</t>
  </si>
  <si>
    <t>010-429-04-424</t>
  </si>
  <si>
    <t>010-429-04-444</t>
  </si>
  <si>
    <t>010-429-04-445</t>
  </si>
  <si>
    <t>010-429-04-467</t>
  </si>
  <si>
    <t>010-429-04-490</t>
  </si>
  <si>
    <t>OTHER CONTRACTED SERVICES</t>
  </si>
  <si>
    <t>010-429-04-493</t>
  </si>
  <si>
    <t>BABCOCK ALARM MONITORING</t>
  </si>
  <si>
    <t>010-429-05-517</t>
  </si>
  <si>
    <t>MATERIAL PUBLIC WORKS BUILDING</t>
  </si>
  <si>
    <t>010-429-05-527</t>
  </si>
  <si>
    <t>IWT BUILDING REPAIR</t>
  </si>
  <si>
    <t>010-429-05-530</t>
  </si>
  <si>
    <t>SUPPLIES &amp; MATERIALS</t>
  </si>
  <si>
    <t>010-429-05-531</t>
  </si>
  <si>
    <t>SUPPLIES - PARKS</t>
  </si>
  <si>
    <t>010-429-05-532</t>
  </si>
  <si>
    <t>CHESTNUT BLDG EL POMAR</t>
  </si>
  <si>
    <t>010-429-05-535</t>
  </si>
  <si>
    <t>010-429-05-545</t>
  </si>
  <si>
    <t>MATERIALS--INDUSTRIAL PARK BLD</t>
  </si>
  <si>
    <t>010-429-05-554</t>
  </si>
  <si>
    <t>FUEL EXPENSE - PUBLIC WORKS</t>
  </si>
  <si>
    <t>010-429-05-572</t>
  </si>
  <si>
    <t>MATERIALS SWIM POOL BUILDING</t>
  </si>
  <si>
    <t>010-429-05-575</t>
  </si>
  <si>
    <t>CODE ENFORCEMENT EXPENSES</t>
  </si>
  <si>
    <t>010-429-05-735</t>
  </si>
  <si>
    <t>PW EQUIPMENT MAINTENANCE</t>
  </si>
  <si>
    <t>010-429-05-751</t>
  </si>
  <si>
    <t>VEHICLE REPAIRS</t>
  </si>
  <si>
    <t>010-429-06-642</t>
  </si>
  <si>
    <t>OTHER EQUIPMENT</t>
  </si>
  <si>
    <t>010-429-06-672</t>
  </si>
  <si>
    <t>HVAC MUSUEM</t>
  </si>
  <si>
    <t>010-429-06-673</t>
  </si>
  <si>
    <t>USBANC LEASE HVAC SENIOR CTR</t>
  </si>
  <si>
    <t>010-429-06-674</t>
  </si>
  <si>
    <t>USBANC LEASE HVAC BAGGAGE RM</t>
  </si>
  <si>
    <t>010-429-07-725</t>
  </si>
  <si>
    <t>010-429-07-730</t>
  </si>
  <si>
    <t>STATE HIWAY USER TAX EXPENSES</t>
  </si>
  <si>
    <t>010-429-07-735</t>
  </si>
  <si>
    <t>010-429-07-741</t>
  </si>
  <si>
    <t>STREET CLEANING</t>
  </si>
  <si>
    <t>010-429-07-751</t>
  </si>
  <si>
    <t>010-429-07-761</t>
  </si>
  <si>
    <t>TREE MAINTENANCE</t>
  </si>
  <si>
    <t>010-429-07-770</t>
  </si>
  <si>
    <t>SPRINKLER MAINTENANCE</t>
  </si>
  <si>
    <t>010-429-07-912</t>
  </si>
  <si>
    <t>CHIP SEAL</t>
  </si>
  <si>
    <t>010-429-08-100</t>
  </si>
  <si>
    <t>DEBT SVS - PUBLIC WORKS</t>
  </si>
  <si>
    <t>010-429-08-822</t>
  </si>
  <si>
    <t>STORM SEWER</t>
  </si>
  <si>
    <t>010-429-08-850</t>
  </si>
  <si>
    <t>010-429-09-900</t>
  </si>
  <si>
    <t>010-429-09-920</t>
  </si>
  <si>
    <t>TOTAL PUBLIC WORKS</t>
  </si>
  <si>
    <t>CEMETERY</t>
  </si>
  <si>
    <t>010-442-01-110</t>
  </si>
  <si>
    <t>SALARIES - CEMETERY</t>
  </si>
  <si>
    <t>010-442-01-115</t>
  </si>
  <si>
    <t>OVERTIME - CEMETERY</t>
  </si>
  <si>
    <t>010-442-02-210</t>
  </si>
  <si>
    <t>010-442-02-211</t>
  </si>
  <si>
    <t>010-442-02-250</t>
  </si>
  <si>
    <t>010-442-02-275</t>
  </si>
  <si>
    <t>010-442-02-276</t>
  </si>
  <si>
    <t>010-442-02-278</t>
  </si>
  <si>
    <t>010-442-04-406</t>
  </si>
  <si>
    <t>010-442-04-410</t>
  </si>
  <si>
    <t>ELECTRICITY CEMETERY</t>
  </si>
  <si>
    <t>010-442-04-420</t>
  </si>
  <si>
    <t>NATURAL GAS CEMETERY</t>
  </si>
  <si>
    <t>010-442-04-424</t>
  </si>
  <si>
    <t>010-442-04-426</t>
  </si>
  <si>
    <t>OPERATING EXPENSE</t>
  </si>
  <si>
    <t>010-442-04-444</t>
  </si>
  <si>
    <t>010-442-04-467</t>
  </si>
  <si>
    <t>010-442-04-488</t>
  </si>
  <si>
    <t>010-442-05-530</t>
  </si>
  <si>
    <t>010-442-05-535</t>
  </si>
  <si>
    <t>010-442-05-554</t>
  </si>
  <si>
    <t>FUEL EXPENSE - CEMETERY</t>
  </si>
  <si>
    <t>010-442-05-599</t>
  </si>
  <si>
    <t>MISCELLANEOUS</t>
  </si>
  <si>
    <t>010-442-07-718</t>
  </si>
  <si>
    <t>CEMETERY HOUSE REPAIRS</t>
  </si>
  <si>
    <t>010-442-07-725</t>
  </si>
  <si>
    <t>010-442-07-751</t>
  </si>
  <si>
    <t>010-442-07-790</t>
  </si>
  <si>
    <t>MAINTENANCE &amp; MATERIALS</t>
  </si>
  <si>
    <t>010-442-08-100</t>
  </si>
  <si>
    <t>DEBT SERVICES - CEMETARY</t>
  </si>
  <si>
    <t>010-442-08-850</t>
  </si>
  <si>
    <t>010-442-09-920</t>
  </si>
  <si>
    <t>010-442-36-180</t>
  </si>
  <si>
    <t>010-442-36-185</t>
  </si>
  <si>
    <t>NEW TREES</t>
  </si>
  <si>
    <t>TOTAL CEMETERY</t>
  </si>
  <si>
    <t>PARKS &amp; RECREATION</t>
  </si>
  <si>
    <t>010-447-01-110</t>
  </si>
  <si>
    <t>SALARIES - PARKS &amp; RECREATION</t>
  </si>
  <si>
    <t>010-447-02-210</t>
  </si>
  <si>
    <t>010-447-02-211</t>
  </si>
  <si>
    <t>010-447-02-250</t>
  </si>
  <si>
    <t>010-447-02-275</t>
  </si>
  <si>
    <t>010-447-02-276</t>
  </si>
  <si>
    <t>Unemployment Insurance</t>
  </si>
  <si>
    <t>010-447-02-278</t>
  </si>
  <si>
    <t>010-447-03-315</t>
  </si>
  <si>
    <t>010-447-04-401</t>
  </si>
  <si>
    <t>ADVERTISING</t>
  </si>
  <si>
    <t>010-447-04-405</t>
  </si>
  <si>
    <t>010-447-04-406</t>
  </si>
  <si>
    <t>010-447-04-410</t>
  </si>
  <si>
    <t>ELECTRICITY BABCOCK PARK</t>
  </si>
  <si>
    <t>010-447-04-414</t>
  </si>
  <si>
    <t>INSURANCE - BALL PLAYERS</t>
  </si>
  <si>
    <t>010-447-04-420</t>
  </si>
  <si>
    <t>NATURAL GAS - PARKS &amp; REC</t>
  </si>
  <si>
    <t>010-447-04-424</t>
  </si>
  <si>
    <t>010-447-04-444</t>
  </si>
  <si>
    <t>010-447-04-445</t>
  </si>
  <si>
    <t>010-447-04-450</t>
  </si>
  <si>
    <t>010-447-04-467</t>
  </si>
  <si>
    <t>010-447-04-480</t>
  </si>
  <si>
    <t>PARKS &amp; REC SOFTWARE</t>
  </si>
  <si>
    <t>010-447-04-489</t>
  </si>
  <si>
    <t>(0.03)</t>
  </si>
  <si>
    <t>010-447-04-495</t>
  </si>
  <si>
    <t>BABCOCK TRAIL RENOVATION</t>
  </si>
  <si>
    <t>010-447-05-500</t>
  </si>
  <si>
    <t>Grant Expense</t>
  </si>
  <si>
    <t>010-447-05-530</t>
  </si>
  <si>
    <t>010-447-05-531</t>
  </si>
  <si>
    <t>SUPPLIES - GENERAL PARKS</t>
  </si>
  <si>
    <t>010-447-05-533</t>
  </si>
  <si>
    <t>SUPPLIES - FIELD (NON CTF)</t>
  </si>
  <si>
    <t>010-447-05-554</t>
  </si>
  <si>
    <t>FUEL EXPENSE - PARKS &amp; REC</t>
  </si>
  <si>
    <t>010-447-06-675</t>
  </si>
  <si>
    <t>GYM EXPENSES</t>
  </si>
  <si>
    <t>010-447-07-725</t>
  </si>
  <si>
    <t>010-447-07-735</t>
  </si>
  <si>
    <t>010-447-07-751</t>
  </si>
  <si>
    <t>010-447-07-770</t>
  </si>
  <si>
    <t>010-447-08-100</t>
  </si>
  <si>
    <t>DEBT SERVICES - PARKS &amp; REC</t>
  </si>
  <si>
    <t>010-447-08-850</t>
  </si>
  <si>
    <t>010-447-09-900</t>
  </si>
  <si>
    <t>010-447-09-920</t>
  </si>
  <si>
    <t>010-447-09-950</t>
  </si>
  <si>
    <t>UMPIRES, TOURNAMENTS &amp; TROPHY</t>
  </si>
  <si>
    <t>010-447-09-951</t>
  </si>
  <si>
    <t>PARKS &amp; REC DONATION EXPENSE</t>
  </si>
  <si>
    <t>010-447-09-981</t>
  </si>
  <si>
    <t>BASKETBALL PROGRAM</t>
  </si>
  <si>
    <t>010-447-09-982</t>
  </si>
  <si>
    <t>FOOTBALL PROGRAM</t>
  </si>
  <si>
    <t>010-447-09-983</t>
  </si>
  <si>
    <t>VOLLEYBALL PROGRAM</t>
  </si>
  <si>
    <t>010-447-09-984</t>
  </si>
  <si>
    <t>SOCCER PROGRAM</t>
  </si>
  <si>
    <t>010-447-09-985</t>
  </si>
  <si>
    <t>SUMMER BALL/SOFTBALL PROGRAM</t>
  </si>
  <si>
    <t>TOTAL PARKS &amp; RECREATION</t>
  </si>
  <si>
    <t>SWIMMING POOL</t>
  </si>
  <si>
    <t>010-452-01-110</t>
  </si>
  <si>
    <t>SALARIES - SWIMMING POOL</t>
  </si>
  <si>
    <t>010-452-02-210</t>
  </si>
  <si>
    <t>010-452-02-211</t>
  </si>
  <si>
    <t>010-452-02-275</t>
  </si>
  <si>
    <t>010-452-02-276</t>
  </si>
  <si>
    <t>010-452-02-278</t>
  </si>
  <si>
    <t>010-452-03-315</t>
  </si>
  <si>
    <t>010-452-04-401</t>
  </si>
  <si>
    <t>010-452-04-410</t>
  </si>
  <si>
    <t>ELECTRICITY - SWIMMING POOL</t>
  </si>
  <si>
    <t>010-452-04-420</t>
  </si>
  <si>
    <t>NATURAL GAS - SWIMMING POOL</t>
  </si>
  <si>
    <t>010-452-04-424</t>
  </si>
  <si>
    <t>Drug Testing Swimming Pool</t>
  </si>
  <si>
    <t>010-452-04-444</t>
  </si>
  <si>
    <t>010-452-04-467</t>
  </si>
  <si>
    <t>010-452-05-530</t>
  </si>
  <si>
    <t>POOL ACCESSORIES/SUPPLIES</t>
  </si>
  <si>
    <t>010-452-05-561</t>
  </si>
  <si>
    <t>CHEMICALS</t>
  </si>
  <si>
    <t>010-452-05-580</t>
  </si>
  <si>
    <t>SWIM PASS EXPENSES</t>
  </si>
  <si>
    <t>010-452-05-599</t>
  </si>
  <si>
    <t>010-452-07-725</t>
  </si>
  <si>
    <t>010-452-07-735</t>
  </si>
  <si>
    <t>010-452-08-100</t>
  </si>
  <si>
    <t>DEBT SERVICES - SWIMMING POOL</t>
  </si>
  <si>
    <t>010-452-08-850</t>
  </si>
  <si>
    <t>010-452-09-940</t>
  </si>
  <si>
    <t>CONCESSIONS</t>
  </si>
  <si>
    <t>010-452-42-160</t>
  </si>
  <si>
    <t>SWIM TEAM COACH</t>
  </si>
  <si>
    <t>010-452-42-161</t>
  </si>
  <si>
    <t>SWIM COACH - SOCIAL SECURITY</t>
  </si>
  <si>
    <t>010-452-42-170</t>
  </si>
  <si>
    <t>010-452-42-180</t>
  </si>
  <si>
    <t>SWIM TEAM PROGRAM</t>
  </si>
  <si>
    <t>010-452-42-200</t>
  </si>
  <si>
    <t>CONTINGENCY</t>
  </si>
  <si>
    <t>010-452-42-210</t>
  </si>
  <si>
    <t>010-452-42-230</t>
  </si>
  <si>
    <t>TOTAL SWIMMING POOL</t>
  </si>
  <si>
    <t>010-453-01-110</t>
  </si>
  <si>
    <t>SALARIES-AV FAIR</t>
  </si>
  <si>
    <t>010-453-02-211</t>
  </si>
  <si>
    <t>SOCIAL SECURITY-GROUND MAINT.</t>
  </si>
  <si>
    <t>010-453-04-405</t>
  </si>
  <si>
    <t>ALARM SYSTEM - EVENT CENTER</t>
  </si>
  <si>
    <t>010-453-04-406</t>
  </si>
  <si>
    <t>010-453-04-410</t>
  </si>
  <si>
    <t>ELECTRICITY - FAIRGROUNDS</t>
  </si>
  <si>
    <t>010-453-04-411</t>
  </si>
  <si>
    <t>ADOBE STALLS GRANT EXP</t>
  </si>
  <si>
    <t>010-453-04-412</t>
  </si>
  <si>
    <t>ADOBE STALLS GRANT MATCH</t>
  </si>
  <si>
    <t>010-453-04-413</t>
  </si>
  <si>
    <t>EVENTS CENTER-HVAC EXP</t>
  </si>
  <si>
    <t>010-453-04-417</t>
  </si>
  <si>
    <t>UTILITIES - EVENTS CENTER</t>
  </si>
  <si>
    <t>010-453-04-420</t>
  </si>
  <si>
    <t>NATURAL GAS - FAIRGROUNDS</t>
  </si>
  <si>
    <t>010-453-04-444</t>
  </si>
  <si>
    <t>010-453-05-530</t>
  </si>
  <si>
    <t>FAIR SUPPLIES</t>
  </si>
  <si>
    <t>010-453-05-599</t>
  </si>
  <si>
    <t>010-453-07-725</t>
  </si>
  <si>
    <t>010-453-07-774</t>
  </si>
  <si>
    <t>FAIRGROUNDS MAINTENANCE</t>
  </si>
  <si>
    <t>010-453-08-815</t>
  </si>
  <si>
    <t>REPLACEMENT TABLES &amp; CHAIRS</t>
  </si>
  <si>
    <t>010-453-43-165</t>
  </si>
  <si>
    <t>FAIR ENTERTAINMENT - GRANT</t>
  </si>
  <si>
    <t>010-453-43-166</t>
  </si>
  <si>
    <t>FAIRGROUNDS RENOVATIONS</t>
  </si>
  <si>
    <t>010-453-43-167</t>
  </si>
  <si>
    <t>PURCHASE OF HORSE STALLS</t>
  </si>
  <si>
    <t>010-453-43-170</t>
  </si>
  <si>
    <t>GOCO-ENTRANCE WALL IMPROVEMENT</t>
  </si>
  <si>
    <t>010-453-43-175</t>
  </si>
  <si>
    <t>FAIRGROUNDS DESIGN STUDY EXP</t>
  </si>
  <si>
    <t>010-453-43-180</t>
  </si>
  <si>
    <t>GOCO-BASKETBALL GOALS</t>
  </si>
  <si>
    <t>010-453-43-190</t>
  </si>
  <si>
    <t>GOCO-TREES</t>
  </si>
  <si>
    <t>010-453-43-191</t>
  </si>
  <si>
    <t>GOCO-IRRIGATION SYSTEM</t>
  </si>
  <si>
    <t>010-453-43-192</t>
  </si>
  <si>
    <t>GOCO-LIGHTING&amp;ELECTRICAL</t>
  </si>
  <si>
    <t>010-453-43-193</t>
  </si>
  <si>
    <t>GOCO-SALARIES</t>
  </si>
  <si>
    <t>010-453-43-194</t>
  </si>
  <si>
    <t>GOCO-BENEFITS</t>
  </si>
  <si>
    <t>010-453-80-850</t>
  </si>
  <si>
    <t>TOTAL FAIRGROUNDS</t>
  </si>
  <si>
    <t>MUSEUM</t>
  </si>
  <si>
    <t>010-454-01-110</t>
  </si>
  <si>
    <t>SALARIES - MUSEUM</t>
  </si>
  <si>
    <t>010-454-02-210</t>
  </si>
  <si>
    <t>010-454-02-211</t>
  </si>
  <si>
    <t>010-454-02-250</t>
  </si>
  <si>
    <t>010-454-02-275</t>
  </si>
  <si>
    <t>010-454-02-276</t>
  </si>
  <si>
    <t>010-454-02-278</t>
  </si>
  <si>
    <t>010-454-03-315</t>
  </si>
  <si>
    <t>MUSEUM TRAINING &amp; TRAVEL</t>
  </si>
  <si>
    <t>010-454-04-404</t>
  </si>
  <si>
    <t>DEEP ROCK EXPENSE</t>
  </si>
  <si>
    <t>010-454-04-405</t>
  </si>
  <si>
    <t>010-454-04-410</t>
  </si>
  <si>
    <t>ELECTRICITY - MUSEUM</t>
  </si>
  <si>
    <t>010-454-04-420</t>
  </si>
  <si>
    <t>NATURAL GAS - MUSEUM</t>
  </si>
  <si>
    <t>010-454-04-424</t>
  </si>
  <si>
    <t>010-454-04-425</t>
  </si>
  <si>
    <t>ELEVATOR SERVICE</t>
  </si>
  <si>
    <t>010-454-04-444</t>
  </si>
  <si>
    <t>010-454-04-450</t>
  </si>
  <si>
    <t>010-454-04-467</t>
  </si>
  <si>
    <t>010-454-05-530</t>
  </si>
  <si>
    <t>010-454-05-599</t>
  </si>
  <si>
    <t>010-454-07-725</t>
  </si>
  <si>
    <t>(185.09)</t>
  </si>
  <si>
    <t>010-454-08-850</t>
  </si>
  <si>
    <t>010-454-09-900</t>
  </si>
  <si>
    <t>Museum Promotion</t>
  </si>
  <si>
    <t>010-454-44-170</t>
  </si>
  <si>
    <t>REPRODUCTION EXPENSE</t>
  </si>
  <si>
    <t>010-454-44-210</t>
  </si>
  <si>
    <t>010-454-44-232</t>
  </si>
  <si>
    <t>APPRAISALS</t>
  </si>
  <si>
    <t>010-454-44-240</t>
  </si>
  <si>
    <t>010-454-44-250</t>
  </si>
  <si>
    <t>TRAINING &amp; PUBLICATIONS</t>
  </si>
  <si>
    <t>010-454-44-260</t>
  </si>
  <si>
    <t>OFFICE EQUIP. REPAIR</t>
  </si>
  <si>
    <t>010-454-44-270</t>
  </si>
  <si>
    <t>ARCHITECT STUDY-HISTORIC GRANT</t>
  </si>
  <si>
    <t>010-454-44-280</t>
  </si>
  <si>
    <t>TRANSFER TO MUSEUM</t>
  </si>
  <si>
    <t>TOTAL MUSEUM</t>
  </si>
  <si>
    <t>LIBRARY</t>
  </si>
  <si>
    <t>010-455-01-110</t>
  </si>
  <si>
    <t>SALARIES - LIBRARY</t>
  </si>
  <si>
    <t>010-455-01-115</t>
  </si>
  <si>
    <t>LIBRARY OVERTIME</t>
  </si>
  <si>
    <t>010-455-01-120</t>
  </si>
  <si>
    <t>JANITORIAL LIBRARY</t>
  </si>
  <si>
    <t>010-455-02-210</t>
  </si>
  <si>
    <t>010-455-02-211</t>
  </si>
  <si>
    <t>010-455-02-250</t>
  </si>
  <si>
    <t>010-455-02-275</t>
  </si>
  <si>
    <t>010-455-02-276</t>
  </si>
  <si>
    <t>010-455-02-278</t>
  </si>
  <si>
    <t>010-455-03-315</t>
  </si>
  <si>
    <t>010-455-03-380</t>
  </si>
  <si>
    <t>DUES</t>
  </si>
  <si>
    <t>010-455-04-401</t>
  </si>
  <si>
    <t>010-455-04-403</t>
  </si>
  <si>
    <t>010-455-04-406</t>
  </si>
  <si>
    <t>010-455-04-408</t>
  </si>
  <si>
    <t>010-455-04-410</t>
  </si>
  <si>
    <t>ELECTRICITY - LIBRARY</t>
  </si>
  <si>
    <t>010-455-04-420</t>
  </si>
  <si>
    <t>NATURAL GAS - LIBRARY</t>
  </si>
  <si>
    <t>010-455-04-424</t>
  </si>
  <si>
    <t>BACKGROUND CHECKS</t>
  </si>
  <si>
    <t>010-455-04-444</t>
  </si>
  <si>
    <t>010-455-04-450</t>
  </si>
  <si>
    <t>DUES &amp; SUBSCRIPTION</t>
  </si>
  <si>
    <t>010-455-04-465</t>
  </si>
  <si>
    <t>010-455-04-467</t>
  </si>
  <si>
    <t>010-455-04-481</t>
  </si>
  <si>
    <t>ARRA EXPENSES LIBRARY</t>
  </si>
  <si>
    <t>010-455-04-487</t>
  </si>
  <si>
    <t>DATABASE ENROLLMENTS</t>
  </si>
  <si>
    <t>010-455-05-501</t>
  </si>
  <si>
    <t>REQUESTED BOOKS-MEMORIALS</t>
  </si>
  <si>
    <t>010-455-05-523</t>
  </si>
  <si>
    <t>010-455-05-530</t>
  </si>
  <si>
    <t>010-455-05-599</t>
  </si>
  <si>
    <t>010-455-07-725</t>
  </si>
  <si>
    <t>010-455-07-735</t>
  </si>
  <si>
    <t>EQUIPMENT REPAIRS</t>
  </si>
  <si>
    <t>010-455-08-837</t>
  </si>
  <si>
    <t>RUD EXPENSES ADDITION</t>
  </si>
  <si>
    <t>010-455-08-850</t>
  </si>
  <si>
    <t>010-455-09-500</t>
  </si>
  <si>
    <t>010-455-09-900</t>
  </si>
  <si>
    <t>PROMOTIONS</t>
  </si>
  <si>
    <t>010-455-09-930</t>
  </si>
  <si>
    <t>LIBRARY BOOKS</t>
  </si>
  <si>
    <t>010-455-09-931</t>
  </si>
  <si>
    <t>ELECTRONIC MEDIA</t>
  </si>
  <si>
    <t>010-455-09-932</t>
  </si>
  <si>
    <t>SUMMER READING GRANT EXP</t>
  </si>
  <si>
    <t>010-455-09-934</t>
  </si>
  <si>
    <t>RUD MATCHING</t>
  </si>
  <si>
    <t>010-455-09-968</t>
  </si>
  <si>
    <t>SUMMER READING GRNT WAL-MART</t>
  </si>
  <si>
    <t>010-455-09-969</t>
  </si>
  <si>
    <t>SUMMER READING PROGRAM</t>
  </si>
  <si>
    <t>010-455-09-970</t>
  </si>
  <si>
    <t>STATE ELGIBILITY GRANT EXP</t>
  </si>
  <si>
    <t>010-455-45-245</t>
  </si>
  <si>
    <t>YOUTH READING</t>
  </si>
  <si>
    <t>010-455-45-260</t>
  </si>
  <si>
    <t>CASSETTE TAPES</t>
  </si>
  <si>
    <t>010-455-45-272</t>
  </si>
  <si>
    <t>GATES GRANT EXP</t>
  </si>
  <si>
    <t>010-455-45-273</t>
  </si>
  <si>
    <t>GATES FOUNDATION MATCHING</t>
  </si>
  <si>
    <t>010-455-45-290</t>
  </si>
  <si>
    <t>010-455-45-295</t>
  </si>
  <si>
    <t>EQUALIZATION EXPENSE</t>
  </si>
  <si>
    <t>010-455-45-300</t>
  </si>
  <si>
    <t>LIBRARY GRANT-ST. OF COLO.</t>
  </si>
  <si>
    <t>010-455-45-310</t>
  </si>
  <si>
    <t>EL POMAR GRANT EXPENSE</t>
  </si>
  <si>
    <t>010-455-45-315</t>
  </si>
  <si>
    <t>GATES FOUNDATION GRANT EXPENSE</t>
  </si>
  <si>
    <t>010-455-45-320</t>
  </si>
  <si>
    <t>LIBRARY LSTA GRANT EXPENSE</t>
  </si>
  <si>
    <t>TOTAL LIBRARY</t>
  </si>
  <si>
    <t>GENERAL ADMINISTRATION</t>
  </si>
  <si>
    <t>010-480-00-000</t>
  </si>
  <si>
    <t>DEBT SERVICE ESG</t>
  </si>
  <si>
    <t>010-480-00-500</t>
  </si>
  <si>
    <t>USBANC LEASE METER CONTRACT</t>
  </si>
  <si>
    <t>010-480-00-501</t>
  </si>
  <si>
    <t>INTEREST US BANK METER CONTRAC</t>
  </si>
  <si>
    <t>010-480-00-502</t>
  </si>
  <si>
    <t>TRANSFER TO PUBLIC SAFETY BLDG</t>
  </si>
  <si>
    <t>010-480-03-314</t>
  </si>
  <si>
    <t>COUNCIL IPAD FEE</t>
  </si>
  <si>
    <t>010-480-03-381</t>
  </si>
  <si>
    <t>CML DUES</t>
  </si>
  <si>
    <t>010-480-04-479</t>
  </si>
  <si>
    <t>WEED CLEANUP EXPENSE</t>
  </si>
  <si>
    <t>010-480-04-495</t>
  </si>
  <si>
    <t>BAD DEBTS</t>
  </si>
  <si>
    <t>010-480-06-618</t>
  </si>
  <si>
    <t>HEALTH CENTER EQUIPMENT</t>
  </si>
  <si>
    <t>010-480-07-720</t>
  </si>
  <si>
    <t>010-480-08-850</t>
  </si>
  <si>
    <t>010-480-34-174</t>
  </si>
  <si>
    <t>010-480-46-187</t>
  </si>
  <si>
    <t>RESADA</t>
  </si>
  <si>
    <t>010-480-46-190</t>
  </si>
  <si>
    <t>BOYS &amp; GIRLS CLUB-SUPPRT &amp; PRG</t>
  </si>
  <si>
    <t>010-480-46-200</t>
  </si>
  <si>
    <t>SAGE NUTRITION PROGRAMS</t>
  </si>
  <si>
    <t>010-480-46-210</t>
  </si>
  <si>
    <t>010-480-46-220</t>
  </si>
  <si>
    <t>DEPT. EVALUATION</t>
  </si>
  <si>
    <t>010-480-46-230</t>
  </si>
  <si>
    <t>RENT SUBSIDIARY</t>
  </si>
  <si>
    <t>010-480-46-240</t>
  </si>
  <si>
    <t>DEPRECIATION EXP--BUILDINGS</t>
  </si>
  <si>
    <t>010-480-46-250</t>
  </si>
  <si>
    <t>DEPRECIATION EXP--IMPROVEMENTS</t>
  </si>
  <si>
    <t>010-480-46-255</t>
  </si>
  <si>
    <t>DEPREC. EXP--LAND</t>
  </si>
  <si>
    <t>010-480-46-256</t>
  </si>
  <si>
    <t>010-480-46-260</t>
  </si>
  <si>
    <t>DEPRECIATION EXP--EQUIPMENT</t>
  </si>
  <si>
    <t>010-480-46-280</t>
  </si>
  <si>
    <t>V E HOLLAR EXPENSES</t>
  </si>
  <si>
    <t>TOTAL GENERAL ADMINISTRATION</t>
  </si>
  <si>
    <t>TOTAL GENERAL FUND EXPENDITURE</t>
  </si>
  <si>
    <t>2023 Annualized*</t>
  </si>
  <si>
    <t>4 Year Average</t>
  </si>
  <si>
    <t>REVENUES</t>
  </si>
  <si>
    <t>EXPENDITURES</t>
  </si>
  <si>
    <t>INCOME</t>
  </si>
  <si>
    <t>DESCRIPTION</t>
  </si>
  <si>
    <t xml:space="preserve"> 2 Year Average</t>
  </si>
  <si>
    <t>FRANCHISE FEES (Not Annualized)</t>
  </si>
  <si>
    <t>2024 Proposed Budget</t>
  </si>
  <si>
    <t>OFFICE STAFF 2024 SALARY ESTIMATE</t>
  </si>
  <si>
    <t>HIRE DATE</t>
  </si>
  <si>
    <t>NAME</t>
  </si>
  <si>
    <t xml:space="preserve">YRLY HRS </t>
  </si>
  <si>
    <t>HOURLY</t>
  </si>
  <si>
    <t>BARKS, SARAH</t>
  </si>
  <si>
    <t>GAUNA, PATTY</t>
  </si>
  <si>
    <t>GRASMICK, MICHELLE</t>
  </si>
  <si>
    <t>HERRERA, MIA</t>
  </si>
  <si>
    <t>G/L_NUMBER</t>
  </si>
  <si>
    <t>G/L_DESCRIPTION</t>
  </si>
  <si>
    <t>2023 BUDGET</t>
  </si>
  <si>
    <t>2023 MTD</t>
  </si>
  <si>
    <t>2023 YTD_BALANCE</t>
  </si>
  <si>
    <t>PERC%</t>
  </si>
  <si>
    <t>2023 Annualized</t>
  </si>
  <si>
    <t>GENERAL FUND / WORKING TRIAL BALANCE</t>
  </si>
  <si>
    <t>60 %</t>
  </si>
  <si>
    <t>81 %</t>
  </si>
  <si>
    <t>79 %</t>
  </si>
  <si>
    <t>86 %</t>
  </si>
  <si>
    <t>7 %</t>
  </si>
  <si>
    <t>69 %</t>
  </si>
  <si>
    <t>0 %</t>
  </si>
  <si>
    <t>114 %</t>
  </si>
  <si>
    <t>75 %</t>
  </si>
  <si>
    <t>76 %</t>
  </si>
  <si>
    <t>45 %</t>
  </si>
  <si>
    <t>62 %</t>
  </si>
  <si>
    <t>90 %</t>
  </si>
  <si>
    <t>---------</t>
  </si>
  <si>
    <t>72 %</t>
  </si>
  <si>
    <t>FRANCHISE FEES</t>
  </si>
  <si>
    <t>99 %</t>
  </si>
  <si>
    <t>100 %</t>
  </si>
  <si>
    <t>182 %</t>
  </si>
  <si>
    <t>450 %</t>
  </si>
  <si>
    <t>125 %</t>
  </si>
  <si>
    <t>33 %</t>
  </si>
  <si>
    <t>28 %</t>
  </si>
  <si>
    <t>17 %</t>
  </si>
  <si>
    <t>39 %</t>
  </si>
  <si>
    <t>20 %</t>
  </si>
  <si>
    <t>(325.00)</t>
  </si>
  <si>
    <t>29 %</t>
  </si>
  <si>
    <t>68 %</t>
  </si>
  <si>
    <t>48 %</t>
  </si>
  <si>
    <t>49 %</t>
  </si>
  <si>
    <t>93 %</t>
  </si>
  <si>
    <t>22 %</t>
  </si>
  <si>
    <t>115 %</t>
  </si>
  <si>
    <t>10 %</t>
  </si>
  <si>
    <t>77 %</t>
  </si>
  <si>
    <t>66 %</t>
  </si>
  <si>
    <t>226 %</t>
  </si>
  <si>
    <t>46 %</t>
  </si>
  <si>
    <t>3873 %</t>
  </si>
  <si>
    <t>74 %</t>
  </si>
  <si>
    <t>23 %</t>
  </si>
  <si>
    <t>5 %</t>
  </si>
  <si>
    <t>26 %</t>
  </si>
  <si>
    <t>34 %</t>
  </si>
  <si>
    <t>4 %</t>
  </si>
  <si>
    <t>58 %</t>
  </si>
  <si>
    <t>30 %</t>
  </si>
  <si>
    <t>16 %</t>
  </si>
  <si>
    <t>7976 %</t>
  </si>
  <si>
    <t>1500 %</t>
  </si>
  <si>
    <t>910 %</t>
  </si>
  <si>
    <t>85 %</t>
  </si>
  <si>
    <t>501 %</t>
  </si>
  <si>
    <t>3 %</t>
  </si>
  <si>
    <t>82 %</t>
  </si>
  <si>
    <t>854 %</t>
  </si>
  <si>
    <t>392 %</t>
  </si>
  <si>
    <t>TOTAL GENERAL FUND REVENUES</t>
  </si>
  <si>
    <t>201 %</t>
  </si>
  <si>
    <t>594 %</t>
  </si>
  <si>
    <t>124 %</t>
  </si>
  <si>
    <t>80 %</t>
  </si>
  <si>
    <t>67 %</t>
  </si>
  <si>
    <t>57 %</t>
  </si>
  <si>
    <t>27 %</t>
  </si>
  <si>
    <t>56 %</t>
  </si>
  <si>
    <t>8276 %</t>
  </si>
  <si>
    <t>38 %</t>
  </si>
  <si>
    <t>40 %</t>
  </si>
  <si>
    <t>175 %</t>
  </si>
  <si>
    <t>388 %</t>
  </si>
  <si>
    <t>289 %</t>
  </si>
  <si>
    <t>50 %</t>
  </si>
  <si>
    <t>94 %</t>
  </si>
  <si>
    <t>169 %</t>
  </si>
  <si>
    <t>14 %</t>
  </si>
  <si>
    <t>83 %</t>
  </si>
  <si>
    <t>51 %</t>
  </si>
  <si>
    <t>102 %</t>
  </si>
  <si>
    <t>44 %</t>
  </si>
  <si>
    <t>92 %</t>
  </si>
  <si>
    <t>489 %</t>
  </si>
  <si>
    <t>11 %</t>
  </si>
  <si>
    <t>248 %</t>
  </si>
  <si>
    <t>1059 %</t>
  </si>
  <si>
    <t>133 %</t>
  </si>
  <si>
    <t>155 %</t>
  </si>
  <si>
    <t>117 %</t>
  </si>
  <si>
    <t>103 %</t>
  </si>
  <si>
    <t>362 %</t>
  </si>
  <si>
    <t>71 %</t>
  </si>
  <si>
    <t>209 %</t>
  </si>
  <si>
    <t>64 %</t>
  </si>
  <si>
    <t>122 %</t>
  </si>
  <si>
    <t>78 %</t>
  </si>
  <si>
    <t>172 %</t>
  </si>
  <si>
    <t>104 %</t>
  </si>
  <si>
    <t>136 %</t>
  </si>
  <si>
    <t>343 %</t>
  </si>
  <si>
    <t>354 %</t>
  </si>
  <si>
    <t>131 %</t>
  </si>
  <si>
    <t>278 %</t>
  </si>
  <si>
    <t>255 %</t>
  </si>
  <si>
    <t>419 %</t>
  </si>
  <si>
    <t>153 %</t>
  </si>
  <si>
    <t>13 %</t>
  </si>
  <si>
    <t>228 %</t>
  </si>
  <si>
    <t>355 %</t>
  </si>
  <si>
    <t>106 %</t>
  </si>
  <si>
    <t>179 %</t>
  </si>
  <si>
    <t>143 %</t>
  </si>
  <si>
    <t>128 %</t>
  </si>
  <si>
    <t>8 %</t>
  </si>
  <si>
    <t>24 %</t>
  </si>
  <si>
    <t>95 %</t>
  </si>
  <si>
    <t>139 %</t>
  </si>
  <si>
    <t>89 %</t>
  </si>
  <si>
    <t>145 %</t>
  </si>
  <si>
    <t>61 %</t>
  </si>
  <si>
    <t>516 %</t>
  </si>
  <si>
    <t>127 %</t>
  </si>
  <si>
    <t>118 %</t>
  </si>
  <si>
    <t>728 %</t>
  </si>
  <si>
    <t>31 %</t>
  </si>
  <si>
    <t>486 %</t>
  </si>
  <si>
    <t>TOTAL FIRE DEPARTMENT</t>
  </si>
  <si>
    <t>113 %</t>
  </si>
  <si>
    <t>21 %</t>
  </si>
  <si>
    <t>70 %</t>
  </si>
  <si>
    <t>43 %</t>
  </si>
  <si>
    <t>137 %</t>
  </si>
  <si>
    <t>63 %</t>
  </si>
  <si>
    <t>91 %</t>
  </si>
  <si>
    <t>181 %</t>
  </si>
  <si>
    <t>(29)%</t>
  </si>
  <si>
    <t>366 %</t>
  </si>
  <si>
    <t>73 %</t>
  </si>
  <si>
    <t>18 %</t>
  </si>
  <si>
    <t>190 %</t>
  </si>
  <si>
    <t>138 %</t>
  </si>
  <si>
    <t>109 %</t>
  </si>
  <si>
    <t>42 %</t>
  </si>
  <si>
    <t>12 %</t>
  </si>
  <si>
    <t>47 %</t>
  </si>
  <si>
    <t>9 %</t>
  </si>
  <si>
    <t>197 %</t>
  </si>
  <si>
    <t>301 %</t>
  </si>
  <si>
    <t>132 %</t>
  </si>
  <si>
    <t>121 %</t>
  </si>
  <si>
    <t>159 %</t>
  </si>
  <si>
    <t>37 %</t>
  </si>
  <si>
    <t>6 %</t>
  </si>
  <si>
    <t>59 %</t>
  </si>
  <si>
    <t>25 %</t>
  </si>
  <si>
    <t>52 %</t>
  </si>
  <si>
    <t>835 %</t>
  </si>
  <si>
    <t>98 %</t>
  </si>
  <si>
    <t>35 %</t>
  </si>
  <si>
    <t>65 %</t>
  </si>
  <si>
    <t>55 %</t>
  </si>
  <si>
    <t>84 %</t>
  </si>
  <si>
    <t>219 %</t>
  </si>
  <si>
    <t>171 %</t>
  </si>
  <si>
    <t>164 %</t>
  </si>
  <si>
    <t>786 %</t>
  </si>
  <si>
    <t>19 %</t>
  </si>
  <si>
    <t>126 %</t>
  </si>
  <si>
    <t>119 %</t>
  </si>
  <si>
    <t>87 %</t>
  </si>
  <si>
    <t>188 %</t>
  </si>
  <si>
    <t>206 %</t>
  </si>
  <si>
    <t>(9)%</t>
  </si>
  <si>
    <t>1 %</t>
  </si>
  <si>
    <t>237 %</t>
  </si>
  <si>
    <t>112 %</t>
  </si>
  <si>
    <t>2 %</t>
  </si>
  <si>
    <t>277 %</t>
  </si>
  <si>
    <t>101 %</t>
  </si>
  <si>
    <t>105 %</t>
  </si>
  <si>
    <t>010</t>
  </si>
  <si>
    <t>GENERAL FUND BALANCE</t>
  </si>
  <si>
    <t>(484,264.66)</t>
  </si>
  <si>
    <t>(240,112.95)</t>
  </si>
  <si>
    <t>(733,340.19)</t>
  </si>
  <si>
    <t>151 %</t>
  </si>
  <si>
    <t>010-299-210</t>
  </si>
  <si>
    <t>FUND BALANCE</t>
  </si>
  <si>
    <t>FUND BALANCE END OF YEAR</t>
  </si>
  <si>
    <t>(187,815.85)</t>
  </si>
  <si>
    <t>WORKERS COMPENSATION (Pinnacle)</t>
  </si>
  <si>
    <t>% Change</t>
  </si>
  <si>
    <t>Kyle</t>
  </si>
  <si>
    <t>Shelley</t>
  </si>
  <si>
    <t>Shannon?</t>
  </si>
  <si>
    <t>Rebecca</t>
  </si>
  <si>
    <t>Kyle?</t>
  </si>
  <si>
    <t>Shelley?</t>
  </si>
  <si>
    <t>Rebecca?</t>
  </si>
  <si>
    <t>Year End Adjusted</t>
  </si>
  <si>
    <t>33/33/33</t>
  </si>
  <si>
    <t>66/33</t>
  </si>
  <si>
    <t>10/15/50</t>
  </si>
  <si>
    <t>MEDICAL &amp; LIFE INSURANCE Cigna</t>
  </si>
  <si>
    <t>FIRE &amp; CASUALTY INSURANCE Cirsa</t>
  </si>
  <si>
    <t xml:space="preserve">WILDLAND FIRE  </t>
  </si>
  <si>
    <t>010-425-01-110</t>
  </si>
  <si>
    <t>010-425-01-115</t>
  </si>
  <si>
    <t>010-425-02-210</t>
  </si>
  <si>
    <t>TOTAL WILDLAND FIRE DEPARTMENT</t>
  </si>
  <si>
    <t>FURNITURE &amp; EQUIPMENT</t>
  </si>
  <si>
    <t>SALARIES - WILDLAND FIRE</t>
  </si>
  <si>
    <t>OVERTIME - WILDLAND FIRE</t>
  </si>
  <si>
    <t>010-425-02-211</t>
  </si>
  <si>
    <t>010-425-02-225</t>
  </si>
  <si>
    <t>010-425-02-226</t>
  </si>
  <si>
    <t>010-425-02-250</t>
  </si>
  <si>
    <t>010-425-02-275</t>
  </si>
  <si>
    <t>010-425-02-276</t>
  </si>
  <si>
    <t>010-425-02-278</t>
  </si>
  <si>
    <t>010-425-03-315</t>
  </si>
  <si>
    <t>010-425-04-100</t>
  </si>
  <si>
    <t>010-425-04-403</t>
  </si>
  <si>
    <t>010-425-04-405</t>
  </si>
  <si>
    <t>010-425-04-406</t>
  </si>
  <si>
    <t>010-425-04-408</t>
  </si>
  <si>
    <t>010-425-04-410</t>
  </si>
  <si>
    <t>010-425-04-420</t>
  </si>
  <si>
    <t>010-425-04-424</t>
  </si>
  <si>
    <t>010-425-04-430</t>
  </si>
  <si>
    <t>010-425-04-444</t>
  </si>
  <si>
    <t>010-425-04-445</t>
  </si>
  <si>
    <t>010-425-04-450</t>
  </si>
  <si>
    <t>010-425-04-465</t>
  </si>
  <si>
    <t>010-425-04-467</t>
  </si>
  <si>
    <t>010-425-04-470</t>
  </si>
  <si>
    <t>010-425-04-480</t>
  </si>
  <si>
    <t>010-425-05-530</t>
  </si>
  <si>
    <t>010-425-05-535</t>
  </si>
  <si>
    <t>010-425-05-554</t>
  </si>
  <si>
    <t>010-425-07-725</t>
  </si>
  <si>
    <t>010-425-07-735</t>
  </si>
  <si>
    <t>010-425-07-751</t>
  </si>
  <si>
    <t>010-425-08-100</t>
  </si>
  <si>
    <t>010-425-08-850</t>
  </si>
  <si>
    <t>010-425-08-851</t>
  </si>
  <si>
    <t>010-425-09-900</t>
  </si>
  <si>
    <t>010-425-09-920</t>
  </si>
  <si>
    <t>010-425-09-921</t>
  </si>
  <si>
    <t>010-425-09-922</t>
  </si>
  <si>
    <t>010-425-09-925</t>
  </si>
  <si>
    <t>010-425-25-130</t>
  </si>
  <si>
    <t>010-425-25-140</t>
  </si>
  <si>
    <t>010-425-25-170</t>
  </si>
  <si>
    <t>010-425-25-210</t>
  </si>
  <si>
    <t>010-425-25-220</t>
  </si>
  <si>
    <t>010-425-25-230</t>
  </si>
  <si>
    <t>010-425-25-250</t>
  </si>
  <si>
    <t>010-425-25-310</t>
  </si>
  <si>
    <t>010-425-25-311</t>
  </si>
  <si>
    <t>010-425-25-500</t>
  </si>
  <si>
    <t>010-425-26-612</t>
  </si>
  <si>
    <t>010-425-26-614</t>
  </si>
  <si>
    <t>010-425-26-710</t>
  </si>
  <si>
    <t>010-425-26-765</t>
  </si>
  <si>
    <t>010-425-26-790</t>
  </si>
  <si>
    <t>010-425-26-820</t>
  </si>
  <si>
    <t>010-425-26-850</t>
  </si>
  <si>
    <t>010-425-26-900</t>
  </si>
  <si>
    <t>IFT AMBULANCE REVENUE</t>
  </si>
  <si>
    <t>010-310-15-916</t>
  </si>
  <si>
    <t>010-423-05-535</t>
  </si>
  <si>
    <t>010-423-04-486</t>
  </si>
  <si>
    <t>EFORCE EXPENSE</t>
  </si>
  <si>
    <t>G/L_ACCOUNT_ NUMBER</t>
  </si>
  <si>
    <t>Over Budget</t>
  </si>
  <si>
    <t>do we have to  have</t>
  </si>
  <si>
    <t>whats on this list</t>
  </si>
  <si>
    <t>what trainings?</t>
  </si>
  <si>
    <t>Done</t>
  </si>
  <si>
    <t>Double Budget</t>
  </si>
  <si>
    <t>Reimbursable CHB Inc.</t>
  </si>
  <si>
    <t>New Command Truck</t>
  </si>
  <si>
    <t>Marty</t>
  </si>
  <si>
    <t>25/25/25/25</t>
  </si>
  <si>
    <t>2 leased vehicles ($16k), tasers, body cameras, server, building cameras, new locks</t>
  </si>
  <si>
    <t>City Portion of Cost after Grant Proceeds</t>
  </si>
  <si>
    <t>2 Year Average</t>
  </si>
  <si>
    <t>2024 Budget</t>
  </si>
  <si>
    <t>5 Year/Budget</t>
  </si>
  <si>
    <t>WATER FUND REVENUES</t>
  </si>
  <si>
    <t>CHARGES FOR SERVICE</t>
  </si>
  <si>
    <t>020-344-15-110</t>
  </si>
  <si>
    <t>WATER DEPT. REVENUE</t>
  </si>
  <si>
    <t>020-344-15-114</t>
  </si>
  <si>
    <t>FACILTIES FEE (BOND, INT &amp; DEPR)</t>
  </si>
  <si>
    <t>020-344-15-118</t>
  </si>
  <si>
    <t>TAP FEE REVENUE</t>
  </si>
  <si>
    <t>020-344-15-119</t>
  </si>
  <si>
    <t>FACILITIES FEES (CONSTRUCTION)</t>
  </si>
  <si>
    <t>020-344-15-122</t>
  </si>
  <si>
    <t>DISCONNECT/RECONNECT FEE</t>
  </si>
  <si>
    <t>020-344-15-123</t>
  </si>
  <si>
    <t>EMERGENCY SHUT OFF</t>
  </si>
  <si>
    <t>020-344-15-525</t>
  </si>
  <si>
    <t>REPRINT FEE REVENUE</t>
  </si>
  <si>
    <t>TOTAL CHARGES FOR SERVICES</t>
  </si>
  <si>
    <t>020-344-20-211</t>
  </si>
  <si>
    <t>RESTRICTED FACILITIES FEE</t>
  </si>
  <si>
    <t>020-344-20-500</t>
  </si>
  <si>
    <t>TOWER RENTAL FEES</t>
  </si>
  <si>
    <t>020-361-20-120</t>
  </si>
  <si>
    <t>CHESTNUT BLDG RENT</t>
  </si>
  <si>
    <t>020-361-20-250</t>
  </si>
  <si>
    <t>WATER RENTAL HOUSE</t>
  </si>
  <si>
    <t>INVESTMENT INCOME</t>
  </si>
  <si>
    <t>020-344-22-211</t>
  </si>
  <si>
    <t>LATE FEE REVENUE</t>
  </si>
  <si>
    <t>020-344-22-212</t>
  </si>
  <si>
    <t>CREDIT CARD TRANS FEE REVENUE</t>
  </si>
  <si>
    <t>020-433-22-250</t>
  </si>
  <si>
    <t>CATLIN WATER SHARES</t>
  </si>
  <si>
    <t>020-344-28-131</t>
  </si>
  <si>
    <t>WATER-MISCELLANEOUS INCOME</t>
  </si>
  <si>
    <t>TOTAL OTHER REVENUE</t>
  </si>
  <si>
    <t>TOTAL WATER REVENUES</t>
  </si>
  <si>
    <t>WATER FUND EXPENDITURES</t>
  </si>
  <si>
    <t>020-433-01-110</t>
  </si>
  <si>
    <t>SALARIES - WATER</t>
  </si>
  <si>
    <t>020-433-01-111</t>
  </si>
  <si>
    <t>SALARIES - ADMINISTRATIVE WATE</t>
  </si>
  <si>
    <t>020-433-01-115</t>
  </si>
  <si>
    <t>OVERTIME - WATER</t>
  </si>
  <si>
    <t>TOTAL SALARIES</t>
  </si>
  <si>
    <t>BENEFITS</t>
  </si>
  <si>
    <t>020-433-02-210</t>
  </si>
  <si>
    <t>020-433-02-211</t>
  </si>
  <si>
    <t>020-433-02-250</t>
  </si>
  <si>
    <t>020-433-02-275</t>
  </si>
  <si>
    <t>020-433-02-276</t>
  </si>
  <si>
    <t>020-433-02-278</t>
  </si>
  <si>
    <t>020-433-02-279</t>
  </si>
  <si>
    <t>SELF INSURANCE CONTRIBUTION</t>
  </si>
  <si>
    <t>TOTAL BENEFITS</t>
  </si>
  <si>
    <t>PERSONNEL</t>
  </si>
  <si>
    <t>TRAINING &amp; TRAVEL</t>
  </si>
  <si>
    <t>020-433-03-315</t>
  </si>
  <si>
    <t>EDUCATION &amp; TRAINING</t>
  </si>
  <si>
    <t>TOTAL PERSONNEL</t>
  </si>
  <si>
    <t>CONTRACTUAL SERVICES</t>
  </si>
  <si>
    <t>020-433-04-401</t>
  </si>
  <si>
    <t>020-433-04-403</t>
  </si>
  <si>
    <t>020-433-04-404</t>
  </si>
  <si>
    <t>020-433-04-406</t>
  </si>
  <si>
    <t>020-433-04-407</t>
  </si>
  <si>
    <t>020-433-04-408</t>
  </si>
  <si>
    <t>020-433-04-410</t>
  </si>
  <si>
    <t>020-433-04-419</t>
  </si>
  <si>
    <t>UTILITIES - RENATAL HOUSE</t>
  </si>
  <si>
    <t>020-433-04-420</t>
  </si>
  <si>
    <t>020-433-04-424</t>
  </si>
  <si>
    <t>020-433-04-432</t>
  </si>
  <si>
    <t>WATER SHARES/AUGMENTATION</t>
  </si>
  <si>
    <t>020-433-04-444</t>
  </si>
  <si>
    <t>020-433-04-447</t>
  </si>
  <si>
    <t>ARRA--HANCOCK WATER EXPENSE</t>
  </si>
  <si>
    <t>020-433-04-450</t>
  </si>
  <si>
    <t>ASSOCIATION DUES</t>
  </si>
  <si>
    <t>020-433-04-465</t>
  </si>
  <si>
    <t>020-433-04-467</t>
  </si>
  <si>
    <t>020-433-04-477</t>
  </si>
  <si>
    <t>CITY PROMOTION</t>
  </si>
  <si>
    <t>020-433-04-479</t>
  </si>
  <si>
    <t>PAYROLL PROCESSING</t>
  </si>
  <si>
    <t>020-433-04-485</t>
  </si>
  <si>
    <t>GIS LABOR EXPENSE</t>
  </si>
  <si>
    <t>020-433-04-488</t>
  </si>
  <si>
    <t>020-433-04-489</t>
  </si>
  <si>
    <t>020-433-04-495</t>
  </si>
  <si>
    <t>TOTAL CONTRACTUAL SERVICES</t>
  </si>
  <si>
    <t>MATERIALS &amp; SUPPLIES</t>
  </si>
  <si>
    <t>020-433-05-515</t>
  </si>
  <si>
    <t>CHLORINE</t>
  </si>
  <si>
    <t>(11,219.08)</t>
  </si>
  <si>
    <t>020-433-05-516</t>
  </si>
  <si>
    <t>POLYMER</t>
  </si>
  <si>
    <t>020-433-05-517</t>
  </si>
  <si>
    <t>PRE-SED</t>
  </si>
  <si>
    <t>020-433-05-530</t>
  </si>
  <si>
    <t>020-433-05-535</t>
  </si>
  <si>
    <t>TOOLS</t>
  </si>
  <si>
    <t>020-433-05-550</t>
  </si>
  <si>
    <t>020-433-05-554</t>
  </si>
  <si>
    <t>020-433-05-562</t>
  </si>
  <si>
    <t>ALUM</t>
  </si>
  <si>
    <t>020-433-05-586</t>
  </si>
  <si>
    <t>SUPPLIES (HSKP) MISC</t>
  </si>
  <si>
    <t>020-433-05-599</t>
  </si>
  <si>
    <t>TOTAL MATERIALS &amp; SUPPLIES</t>
  </si>
  <si>
    <t>EQUIPMENT OPERATIONS</t>
  </si>
  <si>
    <t>020-433-06-620</t>
  </si>
  <si>
    <t>LAB EQUIPMENT</t>
  </si>
  <si>
    <t>020-433-06-652</t>
  </si>
  <si>
    <t>ZONE 2 PUMP STATION</t>
  </si>
  <si>
    <t>020-433-06-672</t>
  </si>
  <si>
    <t>HVAC CHESTNUT BLDG</t>
  </si>
  <si>
    <t>TOTAL EQUIPMENT OPERATIONS</t>
  </si>
  <si>
    <t>MAINTENANCE</t>
  </si>
  <si>
    <t>020-433-07-716</t>
  </si>
  <si>
    <t>CRYSTAL LAKE REPAIR EXPENSE</t>
  </si>
  <si>
    <t>020-433-07-719</t>
  </si>
  <si>
    <t>CHESTNUT BLDG. MAINTENANCE</t>
  </si>
  <si>
    <t>020-433-07-720</t>
  </si>
  <si>
    <t>020-433-07-721</t>
  </si>
  <si>
    <t>WTP RENTAL HOUSE REPAIRS</t>
  </si>
  <si>
    <t>020-433-07-724</t>
  </si>
  <si>
    <t>REPAIR &amp; CLEAN RESERVOIR</t>
  </si>
  <si>
    <t>020-433-07-725</t>
  </si>
  <si>
    <t>020-433-07-726</t>
  </si>
  <si>
    <t>REPAIR RF DITCH PUMP</t>
  </si>
  <si>
    <t>020-433-07-729</t>
  </si>
  <si>
    <t>REPAIR TO LAB EQUIPMENT</t>
  </si>
  <si>
    <t>020-433-07-735</t>
  </si>
  <si>
    <t>020-433-07-751</t>
  </si>
  <si>
    <t>020-433-07-760</t>
  </si>
  <si>
    <t>OFFICE EQUIPMENT EXPENSE</t>
  </si>
  <si>
    <t>020-433-07-777</t>
  </si>
  <si>
    <t>RENTAL HOUSE EXPENSE</t>
  </si>
  <si>
    <t>020-433-07-780</t>
  </si>
  <si>
    <t>WELL REPAIRS</t>
  </si>
  <si>
    <t>020-433-07-781</t>
  </si>
  <si>
    <t>WATER LINE REPAIRS</t>
  </si>
  <si>
    <t>TOTAL MAINTENANCE</t>
  </si>
  <si>
    <t>PROGRAM EXPENSES</t>
  </si>
  <si>
    <t>020-433-09-900</t>
  </si>
  <si>
    <t>020-433-09-901</t>
  </si>
  <si>
    <t>CASH OVER &amp; (UNDER)</t>
  </si>
  <si>
    <t>(1,599.29)</t>
  </si>
  <si>
    <t>020-433-09-905</t>
  </si>
  <si>
    <t>LAB TESTS</t>
  </si>
  <si>
    <t>020-433-09-906</t>
  </si>
  <si>
    <t>DITCH ASSESSMENTS</t>
  </si>
  <si>
    <t>020-433-09-907</t>
  </si>
  <si>
    <t>STORAGE</t>
  </si>
  <si>
    <t>020-433-09-908</t>
  </si>
  <si>
    <t>CONDUIT</t>
  </si>
  <si>
    <t>020-433-09-909</t>
  </si>
  <si>
    <t>STRATEGIC PLAN</t>
  </si>
  <si>
    <t>020-433-09-911</t>
  </si>
  <si>
    <t>R D WTP GRANT EXPENDITURES</t>
  </si>
  <si>
    <t>020-433-09-920</t>
  </si>
  <si>
    <t>020-433-09-980</t>
  </si>
  <si>
    <t>WATER POWER AUTH GRNT EXP</t>
  </si>
  <si>
    <t>TOTAL PROGRAM EXPENSES</t>
  </si>
  <si>
    <t>020-433-08-814</t>
  </si>
  <si>
    <t>REPLACE FIRE HYDRANTS</t>
  </si>
  <si>
    <t>(4,393.19)</t>
  </si>
  <si>
    <t>020-433-08-818</t>
  </si>
  <si>
    <t>CAPITAL OUTLAY-ADMINISTRATION</t>
  </si>
  <si>
    <t>020-433-08-845</t>
  </si>
  <si>
    <t>MAIN REPLACEMENT</t>
  </si>
  <si>
    <t>020-433-08-847</t>
  </si>
  <si>
    <t>METER REPAIR &amp; REPLACE</t>
  </si>
  <si>
    <t>(5,705.37)</t>
  </si>
  <si>
    <t>020-433-08-850</t>
  </si>
  <si>
    <t>020-433-08-851</t>
  </si>
  <si>
    <t>CAP. OUTLAY - INFRASTRUCTURE</t>
  </si>
  <si>
    <t>TOTAL CAPITAL PURCHASES</t>
  </si>
  <si>
    <t>TOTAL WATER FUND EXPENDITURES</t>
  </si>
  <si>
    <t>DEBT SERVICE</t>
  </si>
  <si>
    <t>020-433-00-003</t>
  </si>
  <si>
    <t>DEBT SERVICE--RUD INTEREST</t>
  </si>
  <si>
    <t>020-433-00-005</t>
  </si>
  <si>
    <t>DEBT SERVICE--RURAL DEVELOPMEN</t>
  </si>
  <si>
    <t>020-433-00-030</t>
  </si>
  <si>
    <t>ANNUAL WATER METERS CONTRACT</t>
  </si>
  <si>
    <t>020-433-00-032</t>
  </si>
  <si>
    <t>BACK HOE LEASE</t>
  </si>
  <si>
    <t>020-433-00-033</t>
  </si>
  <si>
    <t>INTEREST - ACME LEASES</t>
  </si>
  <si>
    <t>020-433-00-090</t>
  </si>
  <si>
    <t>DEPRECIATION EXP - WATER</t>
  </si>
  <si>
    <t>020-433-00-091</t>
  </si>
  <si>
    <t>DEBT SERVICE-RETIREMENT BONDS</t>
  </si>
  <si>
    <t>020-433-00-092</t>
  </si>
  <si>
    <t>DEBT SERVICE - INTEREST</t>
  </si>
  <si>
    <t>020-433-00-097</t>
  </si>
  <si>
    <t>JET VAC TRUCK FNBLA</t>
  </si>
  <si>
    <t>020-433-00-098</t>
  </si>
  <si>
    <t>SCADA PLUS</t>
  </si>
  <si>
    <t>020-433-00-099</t>
  </si>
  <si>
    <t>COMBO JET VAC TRUCK</t>
  </si>
  <si>
    <t>TOTAL DEBT SERVICE</t>
  </si>
  <si>
    <t>5 Year Comparison/Budget</t>
  </si>
  <si>
    <t>SEWER FUND REVENUES</t>
  </si>
  <si>
    <t>021-344-15-118</t>
  </si>
  <si>
    <t>021-344-15-200</t>
  </si>
  <si>
    <t>021-344-15-205</t>
  </si>
  <si>
    <t>SEWER RESTR FOR DEBT REPAY</t>
  </si>
  <si>
    <t>021-361-22-301</t>
  </si>
  <si>
    <t>INTEREST ON INVESTMENT-SEWER</t>
  </si>
  <si>
    <t>021-300-28-220</t>
  </si>
  <si>
    <t>SEWER MISCELLANEOUS REVENUE</t>
  </si>
  <si>
    <t>TOTAL SEWER REVENUES</t>
  </si>
  <si>
    <t>SEWER FUND EXPENDITURES</t>
  </si>
  <si>
    <t>021-433-01-110</t>
  </si>
  <si>
    <t>SALARIES - SEWER</t>
  </si>
  <si>
    <t>021-433-01-111</t>
  </si>
  <si>
    <t>SALARIES - ADMINISTRATIVE SEWE</t>
  </si>
  <si>
    <t>021-433-01-115</t>
  </si>
  <si>
    <t>OVERTIME - SEWER</t>
  </si>
  <si>
    <t>021-433-02-210</t>
  </si>
  <si>
    <t>021-433-02-211</t>
  </si>
  <si>
    <t>021-433-02-250</t>
  </si>
  <si>
    <t>021-433-02-275</t>
  </si>
  <si>
    <t>021-433-02-276</t>
  </si>
  <si>
    <t>021-433-02-278</t>
  </si>
  <si>
    <t>021-433-02-279</t>
  </si>
  <si>
    <t>021-433-03-315</t>
  </si>
  <si>
    <t>021-433-04-401</t>
  </si>
  <si>
    <t>021-433-04-403</t>
  </si>
  <si>
    <t>021-433-04-404</t>
  </si>
  <si>
    <t>021-433-04-406</t>
  </si>
  <si>
    <t>021-433-04-407</t>
  </si>
  <si>
    <t>021-433-04-408</t>
  </si>
  <si>
    <t>MANAGEMENT CONSULTING</t>
  </si>
  <si>
    <t>021-433-04-410</t>
  </si>
  <si>
    <t>021-433-04-420</t>
  </si>
  <si>
    <t>021-433-04-444</t>
  </si>
  <si>
    <t>021-433-04-465</t>
  </si>
  <si>
    <t>021-433-04-467</t>
  </si>
  <si>
    <t>021-433-04-477</t>
  </si>
  <si>
    <t>021-433-04-479</t>
  </si>
  <si>
    <t>021-433-04-488</t>
  </si>
  <si>
    <t>Software Support</t>
  </si>
  <si>
    <t>021-433-04-495</t>
  </si>
  <si>
    <t>021-433-05-502</t>
  </si>
  <si>
    <t>CHEMICLES</t>
  </si>
  <si>
    <t>021-433-05-530</t>
  </si>
  <si>
    <t>021-433-05-550</t>
  </si>
  <si>
    <t>021-433-05-554</t>
  </si>
  <si>
    <t>021-433-05-599</t>
  </si>
  <si>
    <t>021-433-07-725</t>
  </si>
  <si>
    <t>021-433-07-735</t>
  </si>
  <si>
    <t>021-433-07-751</t>
  </si>
  <si>
    <t>021-433-07-760</t>
  </si>
  <si>
    <t>021-433-07-783</t>
  </si>
  <si>
    <t>SEWER SYSTEM REPAIRS</t>
  </si>
  <si>
    <t>021-433-09-902</t>
  </si>
  <si>
    <t>021-433-09-905</t>
  </si>
  <si>
    <t>021-433-09-911</t>
  </si>
  <si>
    <t>WWTP EXPENDITURES</t>
  </si>
  <si>
    <t>021-433-08-800</t>
  </si>
  <si>
    <t>SEWER LINE REPLACEMENT PROGRAM</t>
  </si>
  <si>
    <t>021-433-08-801</t>
  </si>
  <si>
    <t>MAMHOLE REPLACEMENT PROGRAM</t>
  </si>
  <si>
    <t>021-433-08-807</t>
  </si>
  <si>
    <t>IMPR. TO SEWER LAGOONS</t>
  </si>
  <si>
    <t>021-433-08-828</t>
  </si>
  <si>
    <t>CAPITAL OUTLAY-SIMON PIPE CLN</t>
  </si>
  <si>
    <t>021-433-08-830</t>
  </si>
  <si>
    <t>JET VAC TRUCK</t>
  </si>
  <si>
    <t>021-433-08-840</t>
  </si>
  <si>
    <t>SEP PROGRAM EXPENSE</t>
  </si>
  <si>
    <t>021-433-08-850</t>
  </si>
  <si>
    <t>TOTAL SEWER FUND EXPENDITURES</t>
  </si>
  <si>
    <t>5 year comparison / garbage fund</t>
  </si>
  <si>
    <t>GARBAGE FUND REVENUES</t>
  </si>
  <si>
    <t>022-344-15-310</t>
  </si>
  <si>
    <t>GARBAGE DEPT. REVENUE</t>
  </si>
  <si>
    <t>022-344-15-320</t>
  </si>
  <si>
    <t>YARD WASTE BAGS</t>
  </si>
  <si>
    <t>\</t>
  </si>
  <si>
    <t>022-344-28-330</t>
  </si>
  <si>
    <t>BEAUTIFICATION GRANT-TREE BD</t>
  </si>
  <si>
    <t>022-344-28-225</t>
  </si>
  <si>
    <t>TREE BOARD DONATIONS</t>
  </si>
  <si>
    <t>MISCELLANEOUS INCOME</t>
  </si>
  <si>
    <t>022-344-28-300</t>
  </si>
  <si>
    <t>RECYCLING REVENUE</t>
  </si>
  <si>
    <t>TOTAL GARBAGE REVENUES</t>
  </si>
  <si>
    <t>GARBAGE FUND EXPENDITURES</t>
  </si>
  <si>
    <t>022-433-01-110</t>
  </si>
  <si>
    <t>SALARIES - REFUSE</t>
  </si>
  <si>
    <t>022-433-01-111</t>
  </si>
  <si>
    <t>SALARIES - ADMINISTRATIVE REFU</t>
  </si>
  <si>
    <t>022-433-01-115</t>
  </si>
  <si>
    <t>OVERTIME - REFUSE</t>
  </si>
  <si>
    <t>022-433-02-210</t>
  </si>
  <si>
    <t>022-433-02-211</t>
  </si>
  <si>
    <t>022-433-02-250</t>
  </si>
  <si>
    <t>022-433-02-275</t>
  </si>
  <si>
    <t>022-433-02-276</t>
  </si>
  <si>
    <t>022-433-02-278</t>
  </si>
  <si>
    <t>022-433-02-279</t>
  </si>
  <si>
    <t>022-433-03-315</t>
  </si>
  <si>
    <t>022-433-04-401</t>
  </si>
  <si>
    <t>022-433-04-404</t>
  </si>
  <si>
    <t>022-433-04-406</t>
  </si>
  <si>
    <t>022-433-04-407</t>
  </si>
  <si>
    <t>022-433-04-410</t>
  </si>
  <si>
    <t>022-433-04-420</t>
  </si>
  <si>
    <t>022-433-04-424</t>
  </si>
  <si>
    <t>022-433-04-426</t>
  </si>
  <si>
    <t>LAND FILL CLOSING COSTS</t>
  </si>
  <si>
    <t>(22,700.00)</t>
  </si>
  <si>
    <t>022-433-04-431</t>
  </si>
  <si>
    <t>RECYCLING FEES</t>
  </si>
  <si>
    <t>022-433-04-432</t>
  </si>
  <si>
    <t>LAND FILL/PER CAPITA FEES</t>
  </si>
  <si>
    <t>022-433-04-444</t>
  </si>
  <si>
    <t>022-433-04-465</t>
  </si>
  <si>
    <t>022-433-04-479</t>
  </si>
  <si>
    <t>022-433-04-488</t>
  </si>
  <si>
    <t>022-433-04-495</t>
  </si>
  <si>
    <t>022-433-05-518</t>
  </si>
  <si>
    <t>CONTAINERS</t>
  </si>
  <si>
    <t>022-433-05-530</t>
  </si>
  <si>
    <t>022-433-05-550</t>
  </si>
  <si>
    <t>022-433-05-554</t>
  </si>
  <si>
    <t>022-433-05-599</t>
  </si>
  <si>
    <t>022-433-07-717</t>
  </si>
  <si>
    <t>CHANGES IN CLOSURE ESTIMATE</t>
  </si>
  <si>
    <t>022-433-07-720</t>
  </si>
  <si>
    <t>022-433-07-725</t>
  </si>
  <si>
    <t>022-433-07-733</t>
  </si>
  <si>
    <t>BEAUTIFICATION</t>
  </si>
  <si>
    <t>022-433-07-735</t>
  </si>
  <si>
    <t>022-433-07-751</t>
  </si>
  <si>
    <t>022-433-07-760</t>
  </si>
  <si>
    <t>OFFICE EXPENSE &amp; EQUIP. RENT</t>
  </si>
  <si>
    <t>022-433-07-761</t>
  </si>
  <si>
    <t>BEAUTIFICATION - TREE BOARD</t>
  </si>
  <si>
    <t>022-433-09-900</t>
  </si>
  <si>
    <t>022-433-09-915</t>
  </si>
  <si>
    <t>LANDFILL COMPACTION/TIPPING</t>
  </si>
  <si>
    <t>022-433-09-920</t>
  </si>
  <si>
    <t>022-433-08-830</t>
  </si>
  <si>
    <t>022-433-08-838</t>
  </si>
  <si>
    <t>022-433-08-850</t>
  </si>
  <si>
    <t>022-433-08-860</t>
  </si>
  <si>
    <t>TRUCK REPLACEMENT</t>
  </si>
  <si>
    <t>TOTAL TRASH FUND EXPENDITURES</t>
  </si>
  <si>
    <t>* Annualized as of Mid Sept. 2023</t>
  </si>
  <si>
    <t>Account Number</t>
  </si>
  <si>
    <t>Description</t>
  </si>
  <si>
    <t>Month</t>
  </si>
  <si>
    <t>2023 Budget</t>
  </si>
  <si>
    <t>2023 Actual</t>
  </si>
  <si>
    <t>Community Development Revenues</t>
  </si>
  <si>
    <t>110-393-20-212</t>
  </si>
  <si>
    <t>RENT--ED BUILDING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</si>
  <si>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</si>
  <si>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</si>
  <si>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</si>
  <si>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</si>
  <si>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</si>
  <si>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</si>
  <si>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</si>
  <si>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</si>
  <si>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</si>
  <si>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</si>
  <si>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</si>
  <si>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</si>
  <si>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</si>
  <si>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110-393-24-100</t>
  </si>
  <si>
    <t>COMMUNITY DEVELOPEMENT GRANT</t>
  </si>
  <si>
    <t>110-393-24-101</t>
  </si>
  <si>
    <t>COMMUNITY DEVELOPEMENT MATCH</t>
  </si>
  <si>
    <t>110-393-28-220</t>
  </si>
  <si>
    <t>INTEREST ON INVESTMENT</t>
  </si>
  <si>
    <t>110-393-28-240</t>
  </si>
  <si>
    <t>MUSIC AT THE JUNCTION - SPON</t>
  </si>
  <si>
    <t>110-393-28-241</t>
  </si>
  <si>
    <t>MUSIC AT THE JUNCTION - TICK</t>
  </si>
  <si>
    <t>110-393-28-242</t>
  </si>
  <si>
    <t>MUSIC AT THE JUNCTION - GOLF</t>
  </si>
  <si>
    <t>110-393-28-243</t>
  </si>
  <si>
    <t>MUSIC AT THE JUNCTION - BEER</t>
  </si>
  <si>
    <t>110-393-28-244</t>
  </si>
  <si>
    <t>MUSIC AT THE JUNCTION - MISC</t>
  </si>
  <si>
    <t>110-393-28-245</t>
  </si>
  <si>
    <t>COMMUNITY DEVELOPMENT DONATI</t>
  </si>
  <si>
    <t>** Grand Totals **</t>
  </si>
  <si>
    <t>Community Development Expenses</t>
  </si>
  <si>
    <t>110-463-01-110</t>
  </si>
  <si>
    <t>SALARIES - COMMUNITY DEVELOP</t>
  </si>
  <si>
    <t>110-463-02-210</t>
  </si>
  <si>
    <t>110-463-02-211</t>
  </si>
  <si>
    <t>110-463-02-278</t>
  </si>
  <si>
    <t>110-463-03-315</t>
  </si>
  <si>
    <t>EDUCATION &amp; TRAVEL</t>
  </si>
  <si>
    <t>110-463-04-401</t>
  </si>
  <si>
    <t>110-463-04-403</t>
  </si>
  <si>
    <t>110-463-04-405</t>
  </si>
  <si>
    <t>110-463-04-406</t>
  </si>
  <si>
    <t>110-463-04-410</t>
  </si>
  <si>
    <t>110-463-04-420</t>
  </si>
  <si>
    <t>110-463-04-450</t>
  </si>
  <si>
    <t>110-463-04-488</t>
  </si>
  <si>
    <t>110-463-06-606</t>
  </si>
  <si>
    <t>ED BUILDING--OPERATIONAL COS</t>
  </si>
  <si>
    <t>110-463-07-725</t>
  </si>
  <si>
    <t>BUILDING MAINTENANCE &amp; REPAI</t>
  </si>
  <si>
    <t>110-463-08-850</t>
  </si>
  <si>
    <t>110-463-09-900</t>
  </si>
  <si>
    <t>MUSIC AT THE JUNCTION EXPENS</t>
  </si>
  <si>
    <t>110-463-09-901</t>
  </si>
  <si>
    <t>COMMMUNITY DEVELOPEMENT EXPE</t>
  </si>
  <si>
    <t>110-463-09-902</t>
  </si>
  <si>
    <t>COMMUNITY DEVELOPMENT GRANT</t>
  </si>
  <si>
    <t>110-463-09-903</t>
  </si>
  <si>
    <t>Income</t>
  </si>
  <si>
    <t>Conservation Trust Fund, Revenue</t>
  </si>
  <si>
    <t>080-300-16-280</t>
  </si>
  <si>
    <t>COLORADO LOTTERY</t>
  </si>
  <si>
    <t>080-300-22-301</t>
  </si>
  <si>
    <t>080-300-28-300</t>
  </si>
  <si>
    <t>TRANSFER IN FROM FUND BALANCE</t>
  </si>
  <si>
    <t>Conservation Trust fund, Expense Accounts</t>
  </si>
  <si>
    <t>080-490-01-110</t>
  </si>
  <si>
    <t>SALARIES - CTF</t>
  </si>
  <si>
    <t>080-490-04-100</t>
  </si>
  <si>
    <t>BANK SERVICE FEES</t>
  </si>
  <si>
    <t>080-490-07-700</t>
  </si>
  <si>
    <t>GOLF COURSE - CTF</t>
  </si>
  <si>
    <t>080-490-07-701</t>
  </si>
  <si>
    <t>SENIOR CENTER - CTF</t>
  </si>
  <si>
    <t>080-490-07-702</t>
  </si>
  <si>
    <t>PARKS - CTF</t>
  </si>
  <si>
    <t>080-490-07-704</t>
  </si>
  <si>
    <t>SWIMMING POOL - CTF</t>
  </si>
  <si>
    <t>080-490-08-001</t>
  </si>
  <si>
    <t>PARKS PROJECTS CTF</t>
  </si>
  <si>
    <t>2023 ANNUALIZED</t>
  </si>
  <si>
    <t>2024 BUDGET</t>
  </si>
  <si>
    <t>GRAND THEATER FUND / WORKING TRIAL BALANCE</t>
  </si>
  <si>
    <t>GRAND THEATER REVENUE</t>
  </si>
  <si>
    <t>070-347-15-126</t>
  </si>
  <si>
    <t>CONCESSION INCOME</t>
  </si>
  <si>
    <t>070-347-15-321</t>
  </si>
  <si>
    <t>TICKET SALES</t>
  </si>
  <si>
    <t>070-367-15-221</t>
  </si>
  <si>
    <t>LIVE PERFORMANCES</t>
  </si>
  <si>
    <t>070-368-15-305</t>
  </si>
  <si>
    <t>ADVERTISING INCOME</t>
  </si>
  <si>
    <t>TOTAL CHARGES FOR SERVICE</t>
  </si>
  <si>
    <t>070-362-20-210</t>
  </si>
  <si>
    <t>RENT INCOME</t>
  </si>
  <si>
    <t>070-347-24-100</t>
  </si>
  <si>
    <t>GRAND THEATER GRANTS</t>
  </si>
  <si>
    <t>070-368-28-220</t>
  </si>
  <si>
    <t>TOTAL GRAND THEATER REVENUE</t>
  </si>
  <si>
    <t>GRAND THEATER EXPENDITURES</t>
  </si>
  <si>
    <t>070-451-01-110</t>
  </si>
  <si>
    <t>SALARIES - THEATER</t>
  </si>
  <si>
    <t>070-451-02-210</t>
  </si>
  <si>
    <t>070-451-02-211</t>
  </si>
  <si>
    <t>070-451-02-276</t>
  </si>
  <si>
    <t>WORKMAN'S COMP INSURANCE</t>
  </si>
  <si>
    <t>070-451-02-278</t>
  </si>
  <si>
    <t>070-451-04-401</t>
  </si>
  <si>
    <t>070-451-04-403</t>
  </si>
  <si>
    <t>070-451-04-404</t>
  </si>
  <si>
    <t>AUDIT FEES</t>
  </si>
  <si>
    <t>070-451-04-406</t>
  </si>
  <si>
    <t>INTERNET</t>
  </si>
  <si>
    <t>070-451-04-407</t>
  </si>
  <si>
    <t>INSURANCE-FIRE &amp; CASUALTY</t>
  </si>
  <si>
    <t>070-451-04-410</t>
  </si>
  <si>
    <t>070-451-04-414</t>
  </si>
  <si>
    <t>WATER/SEWER/GARBAGE</t>
  </si>
  <si>
    <t>070-451-04-420</t>
  </si>
  <si>
    <t>070-451-04-444</t>
  </si>
  <si>
    <t>070-451-04-455</t>
  </si>
  <si>
    <t>AGENT'S FEES</t>
  </si>
  <si>
    <t>070-451-05-530</t>
  </si>
  <si>
    <t>070-451-05-550</t>
  </si>
  <si>
    <t>070-451-07-725</t>
  </si>
  <si>
    <t>070-451-07-735</t>
  </si>
  <si>
    <t>070-451-09-940</t>
  </si>
  <si>
    <t>070-451-09-945</t>
  </si>
  <si>
    <t>FILMS</t>
  </si>
  <si>
    <t>070-451-09-946</t>
  </si>
  <si>
    <t>070-451-09-947</t>
  </si>
  <si>
    <t>THEATRE SALES TAX</t>
  </si>
  <si>
    <t>070-451-08-850</t>
  </si>
  <si>
    <t>TOTAL GRAND THEATER EXPENDITUR</t>
  </si>
  <si>
    <t>070</t>
  </si>
  <si>
    <t>GRAND THEATER FUND BALANCE</t>
  </si>
  <si>
    <t>(7,836.34)</t>
  </si>
  <si>
    <t>070-299-440</t>
  </si>
  <si>
    <t>(14,242.03)</t>
  </si>
  <si>
    <t>(22,078.37)</t>
  </si>
  <si>
    <t>END OF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</si>
</sst>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5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EEEEE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8" fontId="0" fillId="0" borderId="0" xfId="0" applyNumberFormat="1"/>
    <xf numFmtId="8" fontId="3" fillId="0" borderId="0" xfId="0" applyNumberFormat="1" applyFont="1"/>
    <xf numFmtId="0" fontId="3" fillId="0" borderId="3" xfId="0" applyFont="1" applyBorder="1"/>
    <xf numFmtId="8" fontId="3" fillId="0" borderId="3" xfId="0" applyNumberFormat="1" applyFont="1" applyBorder="1"/>
    <xf numFmtId="8" fontId="3" fillId="0" borderId="4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8" fontId="4" fillId="0" borderId="0" xfId="0" applyNumberFormat="1" applyFont="1"/>
    <xf numFmtId="0" fontId="8" fillId="0" borderId="0" xfId="0" applyFont="1"/>
    <xf numFmtId="8" fontId="8" fillId="0" borderId="0" xfId="0" applyNumberFormat="1" applyFont="1"/>
    <xf numFmtId="0" fontId="8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8" fontId="2" fillId="3" borderId="1" xfId="0" applyNumberFormat="1" applyFont="1" applyFill="1" applyBorder="1" applyAlignment="1">
      <alignment horizontal="center"/>
    </xf>
    <xf numFmtId="0" fontId="3" fillId="4" borderId="0" xfId="0" applyFont="1" applyFill="1"/>
    <xf numFmtId="8" fontId="3" fillId="4" borderId="0" xfId="0" applyNumberFormat="1" applyFont="1" applyFill="1"/>
    <xf numFmtId="10" fontId="0" fillId="0" borderId="0" xfId="0" applyNumberFormat="1"/>
    <xf numFmtId="10" fontId="3" fillId="0" borderId="0" xfId="0" applyNumberFormat="1" applyFont="1"/>
    <xf numFmtId="10" fontId="3" fillId="0" borderId="4" xfId="0" applyNumberFormat="1" applyFont="1" applyBorder="1"/>
    <xf numFmtId="10" fontId="3" fillId="0" borderId="3" xfId="0" applyNumberFormat="1" applyFont="1" applyBorder="1"/>
    <xf numFmtId="0" fontId="3" fillId="2" borderId="0" xfId="0" applyFont="1" applyFill="1"/>
    <xf numFmtId="8" fontId="3" fillId="2" borderId="0" xfId="0" applyNumberFormat="1" applyFont="1" applyFill="1"/>
    <xf numFmtId="0" fontId="4" fillId="0" borderId="0" xfId="0" quotePrefix="1" applyFont="1"/>
    <xf numFmtId="8" fontId="0" fillId="5" borderId="0" xfId="0" applyNumberFormat="1" applyFill="1"/>
    <xf numFmtId="0" fontId="0" fillId="6" borderId="0" xfId="0" applyFill="1"/>
    <xf numFmtId="8" fontId="0" fillId="6" borderId="0" xfId="0" applyNumberFormat="1" applyFill="1"/>
    <xf numFmtId="0" fontId="0" fillId="0" borderId="3" xfId="0" applyBorder="1"/>
    <xf numFmtId="0" fontId="3" fillId="0" borderId="5" xfId="0" applyFont="1" applyBorder="1"/>
    <xf numFmtId="8" fontId="3" fillId="0" borderId="5" xfId="0" applyNumberFormat="1" applyFont="1" applyBorder="1"/>
    <xf numFmtId="10" fontId="3" fillId="0" borderId="5" xfId="0" applyNumberFormat="1" applyFont="1" applyBorder="1"/>
    <xf numFmtId="10" fontId="3" fillId="0" borderId="6" xfId="0" applyNumberFormat="1" applyFont="1" applyBorder="1"/>
    <xf numFmtId="8" fontId="3" fillId="0" borderId="6" xfId="0" applyNumberFormat="1" applyFont="1" applyBorder="1"/>
    <xf numFmtId="8" fontId="0" fillId="0" borderId="3" xfId="0" applyNumberFormat="1" applyBorder="1"/>
    <xf numFmtId="10" fontId="0" fillId="0" borderId="3" xfId="0" applyNumberFormat="1" applyBorder="1"/>
    <xf numFmtId="10" fontId="1" fillId="0" borderId="3" xfId="0" applyNumberFormat="1" applyFont="1" applyBorder="1"/>
    <xf numFmtId="0" fontId="1" fillId="0" borderId="3" xfId="0" applyFont="1" applyBorder="1"/>
    <xf numFmtId="0" fontId="0" fillId="7" borderId="3" xfId="0" applyFill="1" applyBorder="1"/>
    <xf numFmtId="8" fontId="0" fillId="7" borderId="3" xfId="0" applyNumberFormat="1" applyFill="1" applyBorder="1"/>
    <xf numFmtId="8" fontId="3" fillId="7" borderId="3" xfId="0" applyNumberFormat="1" applyFont="1" applyFill="1" applyBorder="1"/>
    <xf numFmtId="10" fontId="0" fillId="7" borderId="3" xfId="0" applyNumberFormat="1" applyFill="1" applyBorder="1"/>
    <xf numFmtId="10" fontId="3" fillId="7" borderId="3" xfId="0" applyNumberFormat="1" applyFont="1" applyFill="1" applyBorder="1"/>
    <xf numFmtId="0" fontId="0" fillId="7" borderId="7" xfId="0" applyFill="1" applyBorder="1"/>
    <xf numFmtId="8" fontId="0" fillId="8" borderId="3" xfId="0" applyNumberFormat="1" applyFill="1" applyBorder="1"/>
    <xf numFmtId="8" fontId="3" fillId="8" borderId="3" xfId="0" applyNumberFormat="1" applyFont="1" applyFill="1" applyBorder="1"/>
    <xf numFmtId="0" fontId="0" fillId="8" borderId="3" xfId="0" applyFill="1" applyBorder="1"/>
    <xf numFmtId="0" fontId="2" fillId="9" borderId="3" xfId="0" applyFont="1" applyFill="1" applyBorder="1" applyAlignment="1">
      <alignment horizontal="center"/>
    </xf>
    <xf numFmtId="8" fontId="2" fillId="9" borderId="3" xfId="0" applyNumberFormat="1" applyFont="1" applyFill="1" applyBorder="1" applyAlignment="1">
      <alignment horizontal="center"/>
    </xf>
    <xf numFmtId="8" fontId="2" fillId="3" borderId="3" xfId="0" applyNumberFormat="1" applyFont="1" applyFill="1" applyBorder="1" applyAlignment="1">
      <alignment horizontal="center"/>
    </xf>
    <xf numFmtId="0" fontId="0" fillId="7" borderId="0" xfId="0" applyFill="1"/>
    <xf numFmtId="0" fontId="2" fillId="3" borderId="8" xfId="0" applyFont="1" applyFill="1" applyBorder="1" applyAlignment="1">
      <alignment horizontal="center"/>
    </xf>
    <xf numFmtId="8" fontId="2" fillId="3" borderId="8" xfId="0" applyNumberFormat="1" applyFont="1" applyFill="1" applyBorder="1" applyAlignment="1">
      <alignment horizontal="center"/>
    </xf>
    <xf numFmtId="8" fontId="2" fillId="3" borderId="9" xfId="0" applyNumberFormat="1" applyFont="1" applyFill="1" applyBorder="1" applyAlignment="1">
      <alignment horizontal="center"/>
    </xf>
    <xf numFmtId="8" fontId="2" fillId="3" borderId="0" xfId="0" applyNumberFormat="1" applyFont="1" applyFill="1" applyAlignment="1">
      <alignment horizontal="center"/>
    </xf>
    <xf numFmtId="0" fontId="0" fillId="8" borderId="5" xfId="0" applyFill="1" applyBorder="1"/>
    <xf numFmtId="0" fontId="2" fillId="3" borderId="10" xfId="0" applyFont="1" applyFill="1" applyBorder="1" applyAlignment="1">
      <alignment horizontal="center"/>
    </xf>
    <xf numFmtId="0" fontId="0" fillId="8" borderId="0" xfId="0" applyFill="1"/>
    <xf numFmtId="0" fontId="0" fillId="7" borderId="11" xfId="0" applyFill="1" applyBorder="1"/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8" fontId="2" fillId="0" borderId="2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 wrapText="1"/>
    </xf>
    <xf numFmtId="8" fontId="0" fillId="0" borderId="0" xfId="0" applyNumberFormat="1" applyFill="1" applyAlignment="1">
      <alignment vertical="center"/>
    </xf>
    <xf numFmtId="0" fontId="0" fillId="0" borderId="3" xfId="0" applyFill="1" applyBorder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0" fontId="3" fillId="0" borderId="0" xfId="0" applyFont="1" applyFill="1"/>
    <xf numFmtId="0" fontId="3" fillId="0" borderId="3" xfId="0" applyFont="1" applyFill="1" applyBorder="1"/>
    <xf numFmtId="8" fontId="0" fillId="0" borderId="3" xfId="0" applyNumberFormat="1" applyFill="1" applyBorder="1"/>
    <xf numFmtId="10" fontId="0" fillId="0" borderId="3" xfId="0" applyNumberFormat="1" applyFill="1" applyBorder="1"/>
    <xf numFmtId="8" fontId="3" fillId="0" borderId="3" xfId="0" applyNumberFormat="1" applyFont="1" applyFill="1" applyBorder="1"/>
    <xf numFmtId="10" fontId="3" fillId="0" borderId="3" xfId="0" applyNumberFormat="1" applyFont="1" applyFill="1" applyBorder="1"/>
    <xf numFmtId="10" fontId="1" fillId="0" borderId="3" xfId="0" applyNumberFormat="1" applyFont="1" applyFill="1" applyBorder="1"/>
    <xf numFmtId="0" fontId="1" fillId="0" borderId="3" xfId="0" applyFont="1" applyFill="1" applyBorder="1"/>
    <xf numFmtId="0" fontId="0" fillId="0" borderId="5" xfId="0" applyFill="1" applyBorder="1"/>
    <xf numFmtId="8" fontId="1" fillId="0" borderId="3" xfId="0" applyNumberFormat="1" applyFont="1" applyFill="1" applyBorder="1"/>
    <xf numFmtId="0" fontId="9" fillId="0" borderId="3" xfId="0" applyFont="1" applyFill="1" applyBorder="1"/>
    <xf numFmtId="8" fontId="3" fillId="0" borderId="0" xfId="0" applyNumberFormat="1" applyFont="1" applyFill="1"/>
    <xf numFmtId="0" fontId="2" fillId="9" borderId="8" xfId="0" applyFont="1" applyFill="1" applyBorder="1" applyAlignment="1">
      <alignment horizontal="center"/>
    </xf>
    <xf numFmtId="8" fontId="2" fillId="9" borderId="8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8" fontId="12" fillId="0" borderId="3" xfId="0" applyNumberFormat="1" applyFont="1" applyBorder="1"/>
    <xf numFmtId="0" fontId="3" fillId="8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CECE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67"/>
  <sheetViews>
    <sheetView tabSelected="1" zoomScaleNormal="100" workbookViewId="0">
      <pane ySplit="1" topLeftCell="A753" activePane="bottomLeft" state="frozen"/>
      <selection pane="bottomLeft" activeCell="R764" sqref="R764"/>
    </sheetView>
  </sheetViews>
  <sheetFormatPr defaultRowHeight="12.75" x14ac:dyDescent="0.2"/>
  <cols>
    <col min="1" max="1" width="2.85546875" customWidth="1"/>
    <col min="2" max="2" width="16.85546875" customWidth="1"/>
    <col min="3" max="3" width="38.140625" bestFit="1" customWidth="1"/>
    <col min="4" max="6" width="13.42578125" style="2" hidden="1" customWidth="1"/>
    <col min="7" max="7" width="13.42578125" style="2" bestFit="1" customWidth="1"/>
    <col min="8" max="8" width="13" style="21" hidden="1" customWidth="1"/>
    <col min="9" max="9" width="16.85546875" style="2" customWidth="1"/>
    <col min="10" max="10" width="16.7109375" style="2" hidden="1" customWidth="1"/>
    <col min="11" max="11" width="15.140625" style="21" hidden="1" customWidth="1"/>
    <col min="12" max="13" width="17.85546875" style="2" hidden="1" customWidth="1"/>
    <col min="14" max="14" width="16.28515625" style="2" customWidth="1"/>
    <col min="15" max="15" width="10" style="21" hidden="1" customWidth="1"/>
    <col min="16" max="16" width="17.7109375" style="2" hidden="1" customWidth="1"/>
  </cols>
  <sheetData>
    <row r="1" spans="1:16" s="62" customFormat="1" ht="25.5" x14ac:dyDescent="0.2">
      <c r="B1" s="63" t="s">
        <v>1600</v>
      </c>
      <c r="C1" s="64" t="s">
        <v>1305</v>
      </c>
      <c r="D1" s="65" t="s">
        <v>0</v>
      </c>
      <c r="E1" s="65" t="s">
        <v>1</v>
      </c>
      <c r="F1" s="65" t="s">
        <v>2</v>
      </c>
      <c r="G1" s="65" t="s">
        <v>3</v>
      </c>
      <c r="H1" s="66" t="s">
        <v>1517</v>
      </c>
      <c r="I1" s="65" t="s">
        <v>4</v>
      </c>
      <c r="J1" s="67" t="s">
        <v>1300</v>
      </c>
      <c r="K1" s="68" t="s">
        <v>1517</v>
      </c>
      <c r="L1" s="69" t="s">
        <v>1301</v>
      </c>
      <c r="M1" s="69" t="s">
        <v>1306</v>
      </c>
      <c r="N1" s="70" t="s">
        <v>1308</v>
      </c>
      <c r="O1" s="68" t="s">
        <v>1517</v>
      </c>
      <c r="P1" s="71"/>
    </row>
    <row r="2" spans="1:16" s="73" customFormat="1" x14ac:dyDescent="0.2">
      <c r="A2" s="72"/>
      <c r="D2" s="74"/>
      <c r="E2" s="74"/>
      <c r="F2" s="74"/>
      <c r="G2" s="74"/>
      <c r="H2" s="75"/>
      <c r="I2" s="74"/>
      <c r="J2" s="74"/>
      <c r="K2" s="75"/>
      <c r="L2" s="74"/>
      <c r="M2" s="74"/>
      <c r="N2" s="74"/>
      <c r="O2" s="75"/>
      <c r="P2" s="74"/>
    </row>
    <row r="3" spans="1:16" s="73" customFormat="1" x14ac:dyDescent="0.2">
      <c r="A3" s="72"/>
      <c r="C3" s="76" t="s">
        <v>5</v>
      </c>
      <c r="D3" s="74"/>
      <c r="E3" s="74"/>
      <c r="F3" s="74"/>
      <c r="G3" s="74"/>
      <c r="H3" s="75"/>
      <c r="I3" s="74"/>
      <c r="J3" s="74"/>
      <c r="K3" s="75"/>
      <c r="L3" s="74"/>
      <c r="M3" s="74"/>
      <c r="N3" s="74"/>
      <c r="O3" s="75"/>
      <c r="P3" s="74"/>
    </row>
    <row r="4" spans="1:16" s="73" customFormat="1" x14ac:dyDescent="0.2">
      <c r="A4" s="72"/>
      <c r="D4" s="74"/>
      <c r="E4" s="74"/>
      <c r="F4" s="74"/>
      <c r="G4" s="74"/>
      <c r="H4" s="75"/>
      <c r="I4" s="74"/>
      <c r="J4" s="74"/>
      <c r="K4" s="75"/>
      <c r="L4" s="74"/>
      <c r="M4" s="74"/>
      <c r="N4" s="74"/>
      <c r="O4" s="75"/>
      <c r="P4" s="74"/>
    </row>
    <row r="5" spans="1:16" s="73" customFormat="1" x14ac:dyDescent="0.2">
      <c r="A5" s="72"/>
      <c r="C5" s="77" t="s">
        <v>6</v>
      </c>
      <c r="D5" s="78"/>
      <c r="E5" s="78"/>
      <c r="F5" s="78"/>
      <c r="G5" s="78"/>
      <c r="H5" s="79"/>
      <c r="I5" s="78"/>
      <c r="J5" s="78"/>
      <c r="K5" s="79"/>
      <c r="L5" s="78"/>
      <c r="M5" s="78"/>
      <c r="N5" s="78"/>
      <c r="O5" s="79"/>
      <c r="P5" s="74"/>
    </row>
    <row r="6" spans="1:16" s="73" customFormat="1" x14ac:dyDescent="0.2">
      <c r="A6" s="72"/>
      <c r="C6" s="72"/>
      <c r="D6" s="78"/>
      <c r="E6" s="78"/>
      <c r="F6" s="78"/>
      <c r="G6" s="78"/>
      <c r="H6" s="79"/>
      <c r="I6" s="78"/>
      <c r="J6" s="78"/>
      <c r="K6" s="79"/>
      <c r="L6" s="78"/>
      <c r="M6" s="78"/>
      <c r="N6" s="78"/>
      <c r="O6" s="79"/>
      <c r="P6" s="74"/>
    </row>
    <row r="7" spans="1:16" s="73" customFormat="1" x14ac:dyDescent="0.2">
      <c r="A7" s="72"/>
      <c r="B7" s="72" t="s">
        <v>7</v>
      </c>
      <c r="C7" s="72" t="s">
        <v>8</v>
      </c>
      <c r="D7" s="78">
        <v>274158.77</v>
      </c>
      <c r="E7" s="78">
        <v>285561.52</v>
      </c>
      <c r="F7" s="78">
        <v>287561.37</v>
      </c>
      <c r="G7" s="78">
        <v>305226.78000000003</v>
      </c>
      <c r="H7" s="79">
        <f>(G7-F7)/F7</f>
        <v>6.1431791064286673E-2</v>
      </c>
      <c r="I7" s="78">
        <v>270649.78999999998</v>
      </c>
      <c r="J7" s="78">
        <f>+(I7/8.5)*12</f>
        <v>382093.82117647055</v>
      </c>
      <c r="K7" s="79">
        <f>(J7-G7)/G7</f>
        <v>0.25183583555961409</v>
      </c>
      <c r="L7" s="78">
        <f>SUM(D7:G7)/4</f>
        <v>288127.11</v>
      </c>
      <c r="M7" s="78">
        <f>SUM(G7+J7)/2</f>
        <v>343660.30058823526</v>
      </c>
      <c r="N7" s="78">
        <v>384000</v>
      </c>
      <c r="O7" s="79">
        <f>(N7-J7)/J7</f>
        <v>4.9887716521044715E-3</v>
      </c>
      <c r="P7" s="74"/>
    </row>
    <row r="8" spans="1:16" s="73" customFormat="1" x14ac:dyDescent="0.2">
      <c r="A8" s="72"/>
      <c r="B8" s="72" t="s">
        <v>9</v>
      </c>
      <c r="C8" s="72" t="s">
        <v>10</v>
      </c>
      <c r="D8" s="78">
        <v>63924.08</v>
      </c>
      <c r="E8" s="78">
        <v>62591.48</v>
      </c>
      <c r="F8" s="78">
        <v>64599.13</v>
      </c>
      <c r="G8" s="78">
        <v>60855.68</v>
      </c>
      <c r="H8" s="79">
        <f t="shared" ref="H8:H23" si="0">(G8-F8)/F8</f>
        <v>-5.7948922841530484E-2</v>
      </c>
      <c r="I8" s="78">
        <v>52685.79</v>
      </c>
      <c r="J8" s="78">
        <f t="shared" ref="J8:J28" si="1">+(I8/8.5)*12</f>
        <v>74379.938823529417</v>
      </c>
      <c r="K8" s="79">
        <f t="shared" ref="K8:K28" si="2">(J8-G8)/G8</f>
        <v>0.22223494706705138</v>
      </c>
      <c r="L8" s="78">
        <f t="shared" ref="L8:L28" si="3">SUM(D8:G8)/4</f>
        <v>62992.592499999999</v>
      </c>
      <c r="M8" s="78">
        <f t="shared" ref="M8:M28" si="4">SUM(G8+J8)/2</f>
        <v>67617.809411764712</v>
      </c>
      <c r="N8" s="78">
        <v>74000</v>
      </c>
      <c r="O8" s="79">
        <f t="shared" ref="O8:O23" si="5">(N8-J8)/J8</f>
        <v>-5.1080819578360167E-3</v>
      </c>
      <c r="P8" s="74"/>
    </row>
    <row r="9" spans="1:16" s="73" customFormat="1" x14ac:dyDescent="0.2">
      <c r="A9" s="72"/>
      <c r="B9" s="72" t="s">
        <v>11</v>
      </c>
      <c r="C9" s="72" t="s">
        <v>12</v>
      </c>
      <c r="D9" s="78">
        <v>1013090.53</v>
      </c>
      <c r="E9" s="78">
        <v>1211577.1399999999</v>
      </c>
      <c r="F9" s="78">
        <v>1346579.48</v>
      </c>
      <c r="G9" s="78">
        <v>1397084.91</v>
      </c>
      <c r="H9" s="79">
        <f t="shared" si="0"/>
        <v>3.7506460443018141E-2</v>
      </c>
      <c r="I9" s="78">
        <v>952482.03</v>
      </c>
      <c r="J9" s="78">
        <f>+(I9/8)*12</f>
        <v>1428723.0449999999</v>
      </c>
      <c r="K9" s="79">
        <f t="shared" si="2"/>
        <v>2.2645821147692455E-2</v>
      </c>
      <c r="L9" s="78">
        <f t="shared" si="3"/>
        <v>1242083.0149999999</v>
      </c>
      <c r="M9" s="78">
        <f t="shared" si="4"/>
        <v>1412903.9775</v>
      </c>
      <c r="N9" s="78">
        <v>1471600</v>
      </c>
      <c r="O9" s="79">
        <f t="shared" si="5"/>
        <v>3.0010683421152543E-2</v>
      </c>
      <c r="P9" s="74"/>
    </row>
    <row r="10" spans="1:16" s="73" customFormat="1" x14ac:dyDescent="0.2">
      <c r="A10" s="72"/>
      <c r="B10" s="72" t="s">
        <v>13</v>
      </c>
      <c r="C10" s="72" t="s">
        <v>14</v>
      </c>
      <c r="D10" s="78">
        <v>0</v>
      </c>
      <c r="E10" s="78">
        <v>0</v>
      </c>
      <c r="F10" s="78">
        <v>0</v>
      </c>
      <c r="G10" s="78">
        <v>0</v>
      </c>
      <c r="H10" s="79"/>
      <c r="I10" s="78">
        <v>0</v>
      </c>
      <c r="J10" s="78">
        <f t="shared" si="1"/>
        <v>0</v>
      </c>
      <c r="K10" s="79"/>
      <c r="L10" s="78">
        <f t="shared" si="3"/>
        <v>0</v>
      </c>
      <c r="M10" s="78">
        <f t="shared" si="4"/>
        <v>0</v>
      </c>
      <c r="N10" s="78">
        <v>0</v>
      </c>
      <c r="O10" s="79"/>
      <c r="P10" s="74"/>
    </row>
    <row r="11" spans="1:16" s="73" customFormat="1" x14ac:dyDescent="0.2">
      <c r="A11" s="72"/>
      <c r="B11" s="72" t="s">
        <v>15</v>
      </c>
      <c r="C11" s="72" t="s">
        <v>16</v>
      </c>
      <c r="D11" s="78">
        <v>5569</v>
      </c>
      <c r="E11" s="78">
        <v>570</v>
      </c>
      <c r="F11" s="78">
        <v>0</v>
      </c>
      <c r="G11" s="78">
        <v>7426.05</v>
      </c>
      <c r="H11" s="79"/>
      <c r="I11" s="78">
        <v>6905.47</v>
      </c>
      <c r="J11" s="78">
        <f t="shared" si="1"/>
        <v>9748.8988235294128</v>
      </c>
      <c r="K11" s="79">
        <f t="shared" si="2"/>
        <v>0.31279735842465545</v>
      </c>
      <c r="L11" s="78">
        <f t="shared" si="3"/>
        <v>3391.2624999999998</v>
      </c>
      <c r="M11" s="78">
        <f t="shared" si="4"/>
        <v>8587.474411764706</v>
      </c>
      <c r="N11" s="78">
        <v>13000</v>
      </c>
      <c r="O11" s="79">
        <f t="shared" si="5"/>
        <v>0.33348393857816083</v>
      </c>
      <c r="P11" s="74"/>
    </row>
    <row r="12" spans="1:16" s="73" customFormat="1" x14ac:dyDescent="0.2">
      <c r="A12" s="72"/>
      <c r="B12" s="72" t="s">
        <v>17</v>
      </c>
      <c r="C12" s="72" t="s">
        <v>18</v>
      </c>
      <c r="D12" s="78">
        <v>3000</v>
      </c>
      <c r="E12" s="78">
        <v>600</v>
      </c>
      <c r="F12" s="78">
        <v>2200</v>
      </c>
      <c r="G12" s="78">
        <v>200</v>
      </c>
      <c r="H12" s="79">
        <f t="shared" si="0"/>
        <v>-0.90909090909090906</v>
      </c>
      <c r="I12" s="78">
        <v>200</v>
      </c>
      <c r="J12" s="78">
        <f t="shared" si="1"/>
        <v>282.35294117647061</v>
      </c>
      <c r="K12" s="79">
        <f t="shared" si="2"/>
        <v>0.41176470588235303</v>
      </c>
      <c r="L12" s="78">
        <f t="shared" si="3"/>
        <v>1500</v>
      </c>
      <c r="M12" s="78">
        <f t="shared" si="4"/>
        <v>241.1764705882353</v>
      </c>
      <c r="N12" s="78">
        <v>250</v>
      </c>
      <c r="O12" s="79">
        <f t="shared" si="5"/>
        <v>-0.1145833333333334</v>
      </c>
      <c r="P12" s="74"/>
    </row>
    <row r="13" spans="1:16" s="73" customFormat="1" x14ac:dyDescent="0.2">
      <c r="A13" s="72"/>
      <c r="B13" s="72" t="s">
        <v>19</v>
      </c>
      <c r="C13" s="72" t="s">
        <v>20</v>
      </c>
      <c r="D13" s="78">
        <v>168854.85</v>
      </c>
      <c r="E13" s="78">
        <v>235466.85</v>
      </c>
      <c r="F13" s="78">
        <v>303375.48</v>
      </c>
      <c r="G13" s="78">
        <v>235085.17</v>
      </c>
      <c r="H13" s="79">
        <f t="shared" si="0"/>
        <v>-0.22510161335385434</v>
      </c>
      <c r="I13" s="78">
        <v>173265.1</v>
      </c>
      <c r="J13" s="78">
        <f t="shared" si="1"/>
        <v>244609.55294117646</v>
      </c>
      <c r="K13" s="79">
        <f t="shared" si="2"/>
        <v>4.0514605583910054E-2</v>
      </c>
      <c r="L13" s="78">
        <f t="shared" si="3"/>
        <v>235695.58749999999</v>
      </c>
      <c r="M13" s="78">
        <f t="shared" si="4"/>
        <v>239847.36147058825</v>
      </c>
      <c r="N13" s="78">
        <v>256000</v>
      </c>
      <c r="O13" s="79">
        <f t="shared" si="5"/>
        <v>4.6565830818401065E-2</v>
      </c>
      <c r="P13" s="74"/>
    </row>
    <row r="14" spans="1:16" s="73" customFormat="1" x14ac:dyDescent="0.2">
      <c r="A14" s="72"/>
      <c r="B14" s="72" t="s">
        <v>21</v>
      </c>
      <c r="C14" s="72" t="s">
        <v>22</v>
      </c>
      <c r="D14" s="78">
        <v>0</v>
      </c>
      <c r="E14" s="78">
        <v>0</v>
      </c>
      <c r="F14" s="78">
        <v>0</v>
      </c>
      <c r="G14" s="78">
        <v>0</v>
      </c>
      <c r="H14" s="79"/>
      <c r="I14" s="78">
        <v>1277.4000000000001</v>
      </c>
      <c r="J14" s="78">
        <f t="shared" si="1"/>
        <v>1803.3882352941177</v>
      </c>
      <c r="K14" s="79"/>
      <c r="L14" s="78">
        <f t="shared" si="3"/>
        <v>0</v>
      </c>
      <c r="M14" s="78">
        <f t="shared" si="4"/>
        <v>901.69411764705887</v>
      </c>
      <c r="N14" s="78">
        <v>2300</v>
      </c>
      <c r="O14" s="79"/>
      <c r="P14" s="74"/>
    </row>
    <row r="15" spans="1:16" s="73" customFormat="1" x14ac:dyDescent="0.2">
      <c r="A15" s="72"/>
      <c r="B15" s="72" t="s">
        <v>23</v>
      </c>
      <c r="C15" s="72" t="s">
        <v>24</v>
      </c>
      <c r="D15" s="78">
        <v>2901.74</v>
      </c>
      <c r="E15" s="78">
        <v>3277.95</v>
      </c>
      <c r="F15" s="78">
        <v>496.69</v>
      </c>
      <c r="G15" s="78">
        <v>2524.34</v>
      </c>
      <c r="H15" s="79">
        <f t="shared" si="0"/>
        <v>4.0823249914433548</v>
      </c>
      <c r="I15" s="78">
        <v>11351.5</v>
      </c>
      <c r="J15" s="78">
        <f t="shared" si="1"/>
        <v>16025.64705882353</v>
      </c>
      <c r="K15" s="79">
        <f t="shared" si="2"/>
        <v>5.3484503112986079</v>
      </c>
      <c r="L15" s="78">
        <f t="shared" si="3"/>
        <v>2300.1799999999998</v>
      </c>
      <c r="M15" s="78">
        <f t="shared" si="4"/>
        <v>9274.993529411764</v>
      </c>
      <c r="N15" s="78">
        <v>9300</v>
      </c>
      <c r="O15" s="79">
        <f t="shared" si="5"/>
        <v>-0.41968021847332954</v>
      </c>
      <c r="P15" s="74"/>
    </row>
    <row r="16" spans="1:16" s="73" customFormat="1" x14ac:dyDescent="0.2">
      <c r="A16" s="72"/>
      <c r="B16" s="72" t="s">
        <v>25</v>
      </c>
      <c r="C16" s="72" t="s">
        <v>26</v>
      </c>
      <c r="D16" s="78">
        <v>0</v>
      </c>
      <c r="E16" s="78">
        <v>0</v>
      </c>
      <c r="F16" s="78">
        <v>0</v>
      </c>
      <c r="G16" s="78">
        <v>0</v>
      </c>
      <c r="H16" s="79"/>
      <c r="I16" s="78">
        <v>0</v>
      </c>
      <c r="J16" s="78">
        <f t="shared" si="1"/>
        <v>0</v>
      </c>
      <c r="K16" s="79"/>
      <c r="L16" s="78">
        <f t="shared" si="3"/>
        <v>0</v>
      </c>
      <c r="M16" s="78">
        <f t="shared" si="4"/>
        <v>0</v>
      </c>
      <c r="N16" s="78">
        <v>0</v>
      </c>
      <c r="O16" s="79"/>
      <c r="P16" s="74"/>
    </row>
    <row r="17" spans="1:16" s="73" customFormat="1" x14ac:dyDescent="0.2">
      <c r="A17" s="72"/>
      <c r="B17" s="72" t="s">
        <v>27</v>
      </c>
      <c r="C17" s="72" t="s">
        <v>28</v>
      </c>
      <c r="D17" s="78">
        <v>12720</v>
      </c>
      <c r="E17" s="78">
        <v>12720</v>
      </c>
      <c r="F17" s="78">
        <v>12720</v>
      </c>
      <c r="G17" s="78">
        <v>12720</v>
      </c>
      <c r="H17" s="79">
        <f t="shared" si="0"/>
        <v>0</v>
      </c>
      <c r="I17" s="78">
        <v>9540</v>
      </c>
      <c r="J17" s="78">
        <f t="shared" si="1"/>
        <v>13468.235294117647</v>
      </c>
      <c r="K17" s="79">
        <f t="shared" si="2"/>
        <v>5.8823529411764691E-2</v>
      </c>
      <c r="L17" s="78">
        <f t="shared" si="3"/>
        <v>12720</v>
      </c>
      <c r="M17" s="78">
        <f t="shared" si="4"/>
        <v>13094.117647058823</v>
      </c>
      <c r="N17" s="78">
        <v>12720</v>
      </c>
      <c r="O17" s="79">
        <f t="shared" si="5"/>
        <v>-5.5555555555555539E-2</v>
      </c>
      <c r="P17" s="74"/>
    </row>
    <row r="18" spans="1:16" s="73" customFormat="1" x14ac:dyDescent="0.2">
      <c r="A18" s="72"/>
      <c r="B18" s="72" t="s">
        <v>29</v>
      </c>
      <c r="C18" s="72" t="s">
        <v>30</v>
      </c>
      <c r="D18" s="78">
        <v>3240</v>
      </c>
      <c r="E18" s="78">
        <v>3240</v>
      </c>
      <c r="F18" s="78">
        <v>3240</v>
      </c>
      <c r="G18" s="78">
        <v>3240</v>
      </c>
      <c r="H18" s="79">
        <f t="shared" si="0"/>
        <v>0</v>
      </c>
      <c r="I18" s="78">
        <v>2430</v>
      </c>
      <c r="J18" s="78">
        <f t="shared" si="1"/>
        <v>3430.5882352941176</v>
      </c>
      <c r="K18" s="79">
        <f t="shared" si="2"/>
        <v>5.8823529411764684E-2</v>
      </c>
      <c r="L18" s="78">
        <f t="shared" si="3"/>
        <v>3240</v>
      </c>
      <c r="M18" s="78">
        <f t="shared" si="4"/>
        <v>3335.2941176470586</v>
      </c>
      <c r="N18" s="78">
        <v>3200</v>
      </c>
      <c r="O18" s="79">
        <f t="shared" si="5"/>
        <v>-6.7215363511659784E-2</v>
      </c>
      <c r="P18" s="74"/>
    </row>
    <row r="19" spans="1:16" s="73" customFormat="1" x14ac:dyDescent="0.2">
      <c r="A19" s="72"/>
      <c r="B19" s="72" t="s">
        <v>31</v>
      </c>
      <c r="C19" s="72" t="s">
        <v>32</v>
      </c>
      <c r="D19" s="78">
        <v>0</v>
      </c>
      <c r="E19" s="78">
        <v>0</v>
      </c>
      <c r="F19" s="78">
        <v>0</v>
      </c>
      <c r="G19" s="78">
        <v>0</v>
      </c>
      <c r="H19" s="79"/>
      <c r="I19" s="78">
        <v>0</v>
      </c>
      <c r="J19" s="78">
        <f t="shared" si="1"/>
        <v>0</v>
      </c>
      <c r="K19" s="79"/>
      <c r="L19" s="78">
        <f t="shared" si="3"/>
        <v>0</v>
      </c>
      <c r="M19" s="78">
        <f t="shared" si="4"/>
        <v>0</v>
      </c>
      <c r="N19" s="78">
        <v>0</v>
      </c>
      <c r="O19" s="79"/>
      <c r="P19" s="74"/>
    </row>
    <row r="20" spans="1:16" s="73" customFormat="1" x14ac:dyDescent="0.2">
      <c r="A20" s="72"/>
      <c r="B20" s="72" t="s">
        <v>33</v>
      </c>
      <c r="C20" s="72" t="s">
        <v>34</v>
      </c>
      <c r="D20" s="78">
        <v>13949.5</v>
      </c>
      <c r="E20" s="78">
        <v>14319.34</v>
      </c>
      <c r="F20" s="78">
        <v>15170.78</v>
      </c>
      <c r="G20" s="78">
        <v>14797.26</v>
      </c>
      <c r="H20" s="79">
        <f t="shared" si="0"/>
        <v>-2.4621014872010565E-2</v>
      </c>
      <c r="I20" s="78">
        <v>0</v>
      </c>
      <c r="J20" s="78">
        <f t="shared" si="1"/>
        <v>0</v>
      </c>
      <c r="K20" s="79">
        <f t="shared" si="2"/>
        <v>-1</v>
      </c>
      <c r="L20" s="78">
        <f t="shared" si="3"/>
        <v>14559.220000000001</v>
      </c>
      <c r="M20" s="78">
        <f t="shared" si="4"/>
        <v>7398.63</v>
      </c>
      <c r="N20" s="78">
        <v>0</v>
      </c>
      <c r="O20" s="79"/>
      <c r="P20" s="74"/>
    </row>
    <row r="21" spans="1:16" s="73" customFormat="1" x14ac:dyDescent="0.2">
      <c r="A21" s="72"/>
      <c r="B21" s="72" t="s">
        <v>35</v>
      </c>
      <c r="C21" s="72" t="s">
        <v>36</v>
      </c>
      <c r="D21" s="78">
        <v>151799.84</v>
      </c>
      <c r="E21" s="78">
        <v>111914.36</v>
      </c>
      <c r="F21" s="78">
        <v>135527.73000000001</v>
      </c>
      <c r="G21" s="78">
        <v>141009.13</v>
      </c>
      <c r="H21" s="79">
        <f t="shared" si="0"/>
        <v>4.0444859513252336E-2</v>
      </c>
      <c r="I21" s="78">
        <v>72771.490000000005</v>
      </c>
      <c r="J21" s="78">
        <f t="shared" si="1"/>
        <v>102736.2211764706</v>
      </c>
      <c r="K21" s="79">
        <f t="shared" si="2"/>
        <v>-0.27142149464739906</v>
      </c>
      <c r="L21" s="78">
        <f t="shared" si="3"/>
        <v>135062.76500000001</v>
      </c>
      <c r="M21" s="78">
        <f t="shared" si="4"/>
        <v>121872.6755882353</v>
      </c>
      <c r="N21" s="78">
        <v>115500</v>
      </c>
      <c r="O21" s="79">
        <f t="shared" si="5"/>
        <v>0.12423835213488126</v>
      </c>
      <c r="P21" s="74"/>
    </row>
    <row r="22" spans="1:16" s="73" customFormat="1" x14ac:dyDescent="0.2">
      <c r="A22" s="72"/>
      <c r="B22" s="72" t="s">
        <v>37</v>
      </c>
      <c r="C22" s="72" t="s">
        <v>38</v>
      </c>
      <c r="D22" s="78">
        <v>2405.29</v>
      </c>
      <c r="E22" s="78">
        <v>2333.39</v>
      </c>
      <c r="F22" s="78">
        <v>3003.42</v>
      </c>
      <c r="G22" s="78">
        <v>2158.8200000000002</v>
      </c>
      <c r="H22" s="79">
        <f t="shared" si="0"/>
        <v>-0.28121275079742425</v>
      </c>
      <c r="I22" s="78">
        <v>1239.6099999999999</v>
      </c>
      <c r="J22" s="78">
        <f t="shared" si="1"/>
        <v>1750.0376470588233</v>
      </c>
      <c r="K22" s="79">
        <f t="shared" si="2"/>
        <v>-0.1893545330046863</v>
      </c>
      <c r="L22" s="78">
        <f t="shared" si="3"/>
        <v>2475.23</v>
      </c>
      <c r="M22" s="78">
        <f t="shared" si="4"/>
        <v>1954.4288235294116</v>
      </c>
      <c r="N22" s="78">
        <v>2300</v>
      </c>
      <c r="O22" s="79">
        <f t="shared" si="5"/>
        <v>0.31425744118445875</v>
      </c>
      <c r="P22" s="74"/>
    </row>
    <row r="23" spans="1:16" s="73" customFormat="1" x14ac:dyDescent="0.2">
      <c r="A23" s="72"/>
      <c r="B23" s="72" t="s">
        <v>39</v>
      </c>
      <c r="C23" s="72" t="s">
        <v>40</v>
      </c>
      <c r="D23" s="78">
        <v>25613</v>
      </c>
      <c r="E23" s="78">
        <v>26637</v>
      </c>
      <c r="F23" s="78">
        <v>26816.880000000001</v>
      </c>
      <c r="G23" s="78">
        <v>28309.18</v>
      </c>
      <c r="H23" s="79">
        <f t="shared" si="0"/>
        <v>5.5647786021341752E-2</v>
      </c>
      <c r="I23" s="78">
        <v>27126.18</v>
      </c>
      <c r="J23" s="78">
        <f t="shared" si="1"/>
        <v>38295.783529411769</v>
      </c>
      <c r="K23" s="79">
        <f t="shared" si="2"/>
        <v>0.35276908513110478</v>
      </c>
      <c r="L23" s="78">
        <f t="shared" si="3"/>
        <v>26844.014999999999</v>
      </c>
      <c r="M23" s="78">
        <f t="shared" si="4"/>
        <v>33302.481764705881</v>
      </c>
      <c r="N23" s="78">
        <v>32500</v>
      </c>
      <c r="O23" s="79">
        <f t="shared" si="5"/>
        <v>-0.15134260211598791</v>
      </c>
      <c r="P23" s="74"/>
    </row>
    <row r="24" spans="1:16" s="73" customFormat="1" hidden="1" x14ac:dyDescent="0.2">
      <c r="A24" s="72"/>
      <c r="B24" s="72" t="s">
        <v>41</v>
      </c>
      <c r="C24" s="72" t="s">
        <v>42</v>
      </c>
      <c r="D24" s="78">
        <v>0</v>
      </c>
      <c r="E24" s="78">
        <v>0</v>
      </c>
      <c r="F24" s="78">
        <v>0</v>
      </c>
      <c r="G24" s="78">
        <v>0</v>
      </c>
      <c r="H24" s="79"/>
      <c r="I24" s="78">
        <v>0</v>
      </c>
      <c r="J24" s="78">
        <f t="shared" si="1"/>
        <v>0</v>
      </c>
      <c r="K24" s="79"/>
      <c r="L24" s="78">
        <f t="shared" si="3"/>
        <v>0</v>
      </c>
      <c r="M24" s="78">
        <f t="shared" si="4"/>
        <v>0</v>
      </c>
      <c r="N24" s="78">
        <v>0</v>
      </c>
      <c r="O24" s="79"/>
      <c r="P24" s="74"/>
    </row>
    <row r="25" spans="1:16" s="73" customFormat="1" hidden="1" x14ac:dyDescent="0.2">
      <c r="A25" s="72"/>
      <c r="B25" s="72" t="s">
        <v>43</v>
      </c>
      <c r="C25" s="72" t="s">
        <v>44</v>
      </c>
      <c r="D25" s="78">
        <v>0</v>
      </c>
      <c r="E25" s="78">
        <v>0</v>
      </c>
      <c r="F25" s="78">
        <v>0</v>
      </c>
      <c r="G25" s="78">
        <v>0</v>
      </c>
      <c r="H25" s="79"/>
      <c r="I25" s="78">
        <v>0</v>
      </c>
      <c r="J25" s="78">
        <f t="shared" si="1"/>
        <v>0</v>
      </c>
      <c r="K25" s="79"/>
      <c r="L25" s="78">
        <f t="shared" si="3"/>
        <v>0</v>
      </c>
      <c r="M25" s="78">
        <f t="shared" si="4"/>
        <v>0</v>
      </c>
      <c r="N25" s="78">
        <v>0</v>
      </c>
      <c r="O25" s="79"/>
      <c r="P25" s="74"/>
    </row>
    <row r="26" spans="1:16" s="73" customFormat="1" hidden="1" x14ac:dyDescent="0.2">
      <c r="A26" s="72"/>
      <c r="B26" s="72" t="s">
        <v>45</v>
      </c>
      <c r="C26" s="72" t="s">
        <v>46</v>
      </c>
      <c r="D26" s="78">
        <v>0</v>
      </c>
      <c r="E26" s="78">
        <v>0</v>
      </c>
      <c r="F26" s="78">
        <v>0</v>
      </c>
      <c r="G26" s="78">
        <v>0</v>
      </c>
      <c r="H26" s="79"/>
      <c r="I26" s="78">
        <v>0</v>
      </c>
      <c r="J26" s="78">
        <f t="shared" si="1"/>
        <v>0</v>
      </c>
      <c r="K26" s="79"/>
      <c r="L26" s="78">
        <f t="shared" si="3"/>
        <v>0</v>
      </c>
      <c r="M26" s="78">
        <f t="shared" si="4"/>
        <v>0</v>
      </c>
      <c r="N26" s="78">
        <v>0</v>
      </c>
      <c r="O26" s="79"/>
      <c r="P26" s="74"/>
    </row>
    <row r="27" spans="1:16" s="73" customFormat="1" x14ac:dyDescent="0.2">
      <c r="A27" s="72"/>
      <c r="B27" s="72"/>
      <c r="C27" s="72"/>
      <c r="D27" s="78" t="s">
        <v>47</v>
      </c>
      <c r="E27" s="78" t="s">
        <v>47</v>
      </c>
      <c r="F27" s="78" t="s">
        <v>47</v>
      </c>
      <c r="G27" s="78" t="s">
        <v>47</v>
      </c>
      <c r="H27" s="79"/>
      <c r="I27" s="78" t="s">
        <v>47</v>
      </c>
      <c r="J27" s="78"/>
      <c r="K27" s="79"/>
      <c r="L27" s="78"/>
      <c r="M27" s="78"/>
      <c r="N27" s="78"/>
      <c r="O27" s="79"/>
      <c r="P27" s="74"/>
    </row>
    <row r="28" spans="1:16" s="73" customFormat="1" x14ac:dyDescent="0.2">
      <c r="A28" s="72"/>
      <c r="B28" s="72"/>
      <c r="C28" s="77" t="s">
        <v>48</v>
      </c>
      <c r="D28" s="80">
        <v>1741226.6</v>
      </c>
      <c r="E28" s="80">
        <v>1970809.03</v>
      </c>
      <c r="F28" s="80">
        <v>2201290.96</v>
      </c>
      <c r="G28" s="80">
        <v>2210637.3199999998</v>
      </c>
      <c r="H28" s="79">
        <f t="shared" ref="H28" si="6">(G28-F28)/F28</f>
        <v>4.2458539874255744E-3</v>
      </c>
      <c r="I28" s="80">
        <v>1581924.36</v>
      </c>
      <c r="J28" s="78">
        <f t="shared" si="1"/>
        <v>2233304.9788235296</v>
      </c>
      <c r="K28" s="79">
        <f t="shared" si="2"/>
        <v>1.0253902174930135E-2</v>
      </c>
      <c r="L28" s="78">
        <f t="shared" si="3"/>
        <v>2030990.9775</v>
      </c>
      <c r="M28" s="78">
        <f t="shared" si="4"/>
        <v>2221971.1494117649</v>
      </c>
      <c r="N28" s="80">
        <f>SUM(N7:N26)</f>
        <v>2376670</v>
      </c>
      <c r="O28" s="79">
        <f t="shared" ref="O28" si="7">(N28-J28)/J28</f>
        <v>6.4194108075643533E-2</v>
      </c>
      <c r="P28" s="74"/>
    </row>
    <row r="29" spans="1:16" s="73" customFormat="1" x14ac:dyDescent="0.2">
      <c r="A29" s="72"/>
      <c r="B29" s="72"/>
      <c r="C29" s="72"/>
      <c r="D29" s="78"/>
      <c r="E29" s="78"/>
      <c r="F29" s="78"/>
      <c r="G29" s="78"/>
      <c r="H29" s="79"/>
      <c r="I29" s="78"/>
      <c r="J29" s="78"/>
      <c r="K29" s="79"/>
      <c r="L29" s="78"/>
      <c r="M29" s="78"/>
      <c r="N29" s="78"/>
      <c r="O29" s="79"/>
      <c r="P29" s="74"/>
    </row>
    <row r="30" spans="1:16" s="73" customFormat="1" x14ac:dyDescent="0.2">
      <c r="A30" s="72"/>
      <c r="B30" s="72"/>
      <c r="C30" s="77" t="s">
        <v>49</v>
      </c>
      <c r="D30" s="78"/>
      <c r="E30" s="78"/>
      <c r="F30" s="78"/>
      <c r="G30" s="78"/>
      <c r="H30" s="79"/>
      <c r="I30" s="78"/>
      <c r="J30" s="78"/>
      <c r="K30" s="79"/>
      <c r="L30" s="78"/>
      <c r="M30" s="78"/>
      <c r="N30" s="78"/>
      <c r="O30" s="79"/>
      <c r="P30" s="74"/>
    </row>
    <row r="31" spans="1:16" s="73" customFormat="1" x14ac:dyDescent="0.2">
      <c r="A31" s="72"/>
      <c r="B31" s="72"/>
      <c r="C31" s="72"/>
      <c r="D31" s="78"/>
      <c r="E31" s="78"/>
      <c r="F31" s="78"/>
      <c r="G31" s="78"/>
      <c r="H31" s="79"/>
      <c r="I31" s="78"/>
      <c r="J31" s="78"/>
      <c r="K31" s="79"/>
      <c r="L31" s="78"/>
      <c r="M31" s="78"/>
      <c r="N31" s="78"/>
      <c r="O31" s="79"/>
      <c r="P31" s="74"/>
    </row>
    <row r="32" spans="1:16" s="73" customFormat="1" x14ac:dyDescent="0.2">
      <c r="A32" s="72"/>
      <c r="B32" s="72" t="s">
        <v>50</v>
      </c>
      <c r="C32" s="72" t="s">
        <v>1307</v>
      </c>
      <c r="D32" s="78">
        <v>155590.46</v>
      </c>
      <c r="E32" s="78">
        <v>150081.87</v>
      </c>
      <c r="F32" s="78">
        <v>154628.03</v>
      </c>
      <c r="G32" s="78">
        <v>187769.64</v>
      </c>
      <c r="H32" s="79">
        <f t="shared" ref="H32" si="8">(G32-F32)/F32</f>
        <v>0.21433119208723034</v>
      </c>
      <c r="I32" s="78">
        <v>178727.07</v>
      </c>
      <c r="J32" s="78">
        <f>I32</f>
        <v>178727.07</v>
      </c>
      <c r="K32" s="79">
        <f t="shared" ref="K32" si="9">(J32-G32)/G32</f>
        <v>-4.8157785252184573E-2</v>
      </c>
      <c r="L32" s="78">
        <f t="shared" ref="L32" si="10">SUM(D32:G32)/4</f>
        <v>162017.5</v>
      </c>
      <c r="M32" s="78">
        <f t="shared" ref="M32:M34" si="11">SUM(G32+I32)/2</f>
        <v>183248.35500000001</v>
      </c>
      <c r="N32" s="78">
        <v>180000</v>
      </c>
      <c r="O32" s="79"/>
      <c r="P32" s="74"/>
    </row>
    <row r="33" spans="1:16" s="73" customFormat="1" x14ac:dyDescent="0.2">
      <c r="A33" s="72"/>
      <c r="B33" s="72"/>
      <c r="C33" s="72"/>
      <c r="D33" s="78" t="s">
        <v>47</v>
      </c>
      <c r="E33" s="78" t="s">
        <v>47</v>
      </c>
      <c r="F33" s="78" t="s">
        <v>47</v>
      </c>
      <c r="G33" s="78" t="s">
        <v>47</v>
      </c>
      <c r="H33" s="79"/>
      <c r="I33" s="78" t="s">
        <v>47</v>
      </c>
      <c r="J33" s="78"/>
      <c r="K33" s="79"/>
      <c r="L33" s="78"/>
      <c r="M33" s="78"/>
      <c r="N33" s="78"/>
      <c r="O33" s="79"/>
      <c r="P33" s="74"/>
    </row>
    <row r="34" spans="1:16" s="73" customFormat="1" x14ac:dyDescent="0.2">
      <c r="A34" s="72"/>
      <c r="B34" s="72"/>
      <c r="C34" s="72" t="s">
        <v>48</v>
      </c>
      <c r="D34" s="80">
        <v>155590.46</v>
      </c>
      <c r="E34" s="80">
        <v>150081.87</v>
      </c>
      <c r="F34" s="80">
        <v>154628.03</v>
      </c>
      <c r="G34" s="80">
        <v>187769.64</v>
      </c>
      <c r="H34" s="81">
        <f t="shared" ref="H34" si="12">(G34-F34)/F34</f>
        <v>0.21433119208723034</v>
      </c>
      <c r="I34" s="80">
        <v>178727.07</v>
      </c>
      <c r="J34" s="78">
        <f>I34</f>
        <v>178727.07</v>
      </c>
      <c r="K34" s="79">
        <f t="shared" ref="K34" si="13">(J34-G34)/G34</f>
        <v>-4.8157785252184573E-2</v>
      </c>
      <c r="L34" s="78">
        <f t="shared" ref="L34" si="14">SUM(D34:G34)/4</f>
        <v>162017.5</v>
      </c>
      <c r="M34" s="78">
        <f t="shared" si="11"/>
        <v>183248.35500000001</v>
      </c>
      <c r="N34" s="80">
        <v>180000</v>
      </c>
      <c r="O34" s="79">
        <f t="shared" ref="O34" si="15">(N34-J34)/J34</f>
        <v>7.1222003471549831E-3</v>
      </c>
      <c r="P34" s="74"/>
    </row>
    <row r="35" spans="1:16" s="73" customFormat="1" x14ac:dyDescent="0.2">
      <c r="A35" s="72"/>
      <c r="B35" s="72"/>
      <c r="C35" s="72"/>
      <c r="D35" s="78"/>
      <c r="E35" s="78"/>
      <c r="F35" s="78"/>
      <c r="G35" s="78"/>
      <c r="H35" s="79"/>
      <c r="I35" s="78"/>
      <c r="J35" s="78"/>
      <c r="K35" s="79"/>
      <c r="L35" s="78"/>
      <c r="M35" s="78"/>
      <c r="N35" s="78"/>
      <c r="O35" s="79"/>
      <c r="P35" s="74"/>
    </row>
    <row r="36" spans="1:16" s="73" customFormat="1" x14ac:dyDescent="0.2">
      <c r="A36" s="72"/>
      <c r="B36" s="72"/>
      <c r="C36" s="77" t="s">
        <v>51</v>
      </c>
      <c r="D36" s="78"/>
      <c r="E36" s="78"/>
      <c r="F36" s="78"/>
      <c r="G36" s="78"/>
      <c r="H36" s="79"/>
      <c r="I36" s="78"/>
      <c r="J36" s="78"/>
      <c r="K36" s="79"/>
      <c r="L36" s="78"/>
      <c r="M36" s="78"/>
      <c r="N36" s="78"/>
      <c r="O36" s="79"/>
      <c r="P36" s="74"/>
    </row>
    <row r="37" spans="1:16" s="73" customFormat="1" x14ac:dyDescent="0.2">
      <c r="A37" s="72"/>
      <c r="B37" s="72"/>
      <c r="C37" s="72"/>
      <c r="D37" s="78"/>
      <c r="E37" s="78"/>
      <c r="F37" s="78"/>
      <c r="G37" s="78"/>
      <c r="H37" s="79"/>
      <c r="I37" s="78"/>
      <c r="J37" s="78"/>
      <c r="K37" s="79"/>
      <c r="L37" s="78"/>
      <c r="M37" s="78"/>
      <c r="N37" s="78"/>
      <c r="O37" s="79"/>
      <c r="P37" s="74"/>
    </row>
    <row r="38" spans="1:16" s="73" customFormat="1" x14ac:dyDescent="0.2">
      <c r="A38" s="72"/>
      <c r="B38" s="72" t="s">
        <v>52</v>
      </c>
      <c r="C38" s="72" t="s">
        <v>53</v>
      </c>
      <c r="D38" s="78">
        <v>1925</v>
      </c>
      <c r="E38" s="78">
        <v>543.75</v>
      </c>
      <c r="F38" s="78">
        <v>2207.5</v>
      </c>
      <c r="G38" s="78">
        <v>2065</v>
      </c>
      <c r="H38" s="79">
        <f t="shared" ref="H38:H45" si="16">(G38-F38)/F38</f>
        <v>-6.4552661381653456E-2</v>
      </c>
      <c r="I38" s="78">
        <v>1990</v>
      </c>
      <c r="J38" s="78">
        <f t="shared" ref="J38:J53" si="17">+(I38/8.5)*12</f>
        <v>2809.4117647058824</v>
      </c>
      <c r="K38" s="79">
        <f t="shared" ref="K38:K53" si="18">(J38-G38)/G38</f>
        <v>0.36048995869534256</v>
      </c>
      <c r="L38" s="78">
        <f t="shared" ref="L38:L53" si="19">SUM(D38:G38)/4</f>
        <v>1685.3125</v>
      </c>
      <c r="M38" s="78">
        <f t="shared" ref="M38:M53" si="20">SUM(G38+J38)/2</f>
        <v>2437.2058823529414</v>
      </c>
      <c r="N38" s="78">
        <v>2500</v>
      </c>
      <c r="O38" s="79">
        <f t="shared" ref="O38:O40" si="21">(N38-J38)/J38</f>
        <v>-0.11013400335008378</v>
      </c>
      <c r="P38" s="74"/>
    </row>
    <row r="39" spans="1:16" s="73" customFormat="1" x14ac:dyDescent="0.2">
      <c r="A39" s="72"/>
      <c r="B39" s="72" t="s">
        <v>54</v>
      </c>
      <c r="C39" s="72" t="s">
        <v>55</v>
      </c>
      <c r="D39" s="78">
        <v>840</v>
      </c>
      <c r="E39" s="78">
        <v>2400</v>
      </c>
      <c r="F39" s="78">
        <v>1200</v>
      </c>
      <c r="G39" s="78">
        <v>2190</v>
      </c>
      <c r="H39" s="79">
        <f t="shared" si="16"/>
        <v>0.82499999999999996</v>
      </c>
      <c r="I39" s="78">
        <v>3630</v>
      </c>
      <c r="J39" s="78">
        <f t="shared" si="17"/>
        <v>5124.7058823529414</v>
      </c>
      <c r="K39" s="79">
        <f t="shared" si="18"/>
        <v>1.3400483481063659</v>
      </c>
      <c r="L39" s="78">
        <f t="shared" si="19"/>
        <v>1657.5</v>
      </c>
      <c r="M39" s="78">
        <f t="shared" si="20"/>
        <v>3657.3529411764707</v>
      </c>
      <c r="N39" s="78">
        <v>3600</v>
      </c>
      <c r="O39" s="79">
        <f t="shared" si="21"/>
        <v>-0.29752066115702486</v>
      </c>
      <c r="P39" s="74"/>
    </row>
    <row r="40" spans="1:16" s="73" customFormat="1" x14ac:dyDescent="0.2">
      <c r="A40" s="72"/>
      <c r="B40" s="72" t="s">
        <v>56</v>
      </c>
      <c r="C40" s="72" t="s">
        <v>57</v>
      </c>
      <c r="D40" s="78">
        <v>1350</v>
      </c>
      <c r="E40" s="78">
        <v>750</v>
      </c>
      <c r="F40" s="78">
        <v>1050</v>
      </c>
      <c r="G40" s="78">
        <v>487.5</v>
      </c>
      <c r="H40" s="79">
        <f t="shared" si="16"/>
        <v>-0.5357142857142857</v>
      </c>
      <c r="I40" s="78">
        <v>1350</v>
      </c>
      <c r="J40" s="78">
        <f t="shared" si="17"/>
        <v>1905.8823529411764</v>
      </c>
      <c r="K40" s="79">
        <f t="shared" si="18"/>
        <v>2.9095022624434388</v>
      </c>
      <c r="L40" s="78">
        <f t="shared" si="19"/>
        <v>909.375</v>
      </c>
      <c r="M40" s="78">
        <f t="shared" si="20"/>
        <v>1196.6911764705883</v>
      </c>
      <c r="N40" s="78">
        <v>1500</v>
      </c>
      <c r="O40" s="79">
        <f t="shared" si="21"/>
        <v>-0.21296296296296291</v>
      </c>
      <c r="P40" s="74"/>
    </row>
    <row r="41" spans="1:16" s="73" customFormat="1" x14ac:dyDescent="0.2">
      <c r="A41" s="72"/>
      <c r="B41" s="72" t="s">
        <v>58</v>
      </c>
      <c r="C41" s="72" t="s">
        <v>59</v>
      </c>
      <c r="D41" s="78">
        <v>15000</v>
      </c>
      <c r="E41" s="78">
        <v>10000</v>
      </c>
      <c r="F41" s="78">
        <v>5100</v>
      </c>
      <c r="G41" s="78">
        <v>0</v>
      </c>
      <c r="H41" s="79"/>
      <c r="I41" s="78">
        <v>3750</v>
      </c>
      <c r="J41" s="78">
        <f t="shared" si="17"/>
        <v>5294.1176470588234</v>
      </c>
      <c r="K41" s="79"/>
      <c r="L41" s="78">
        <f t="shared" si="19"/>
        <v>7525</v>
      </c>
      <c r="M41" s="78">
        <f t="shared" si="20"/>
        <v>2647.0588235294117</v>
      </c>
      <c r="N41" s="78">
        <v>0</v>
      </c>
      <c r="O41" s="79"/>
      <c r="P41" s="74"/>
    </row>
    <row r="42" spans="1:16" s="73" customFormat="1" x14ac:dyDescent="0.2">
      <c r="A42" s="72"/>
      <c r="B42" s="72" t="s">
        <v>60</v>
      </c>
      <c r="C42" s="72" t="s">
        <v>61</v>
      </c>
      <c r="D42" s="78">
        <v>15000</v>
      </c>
      <c r="E42" s="78">
        <v>10000</v>
      </c>
      <c r="F42" s="78">
        <v>2500</v>
      </c>
      <c r="G42" s="78">
        <v>12500</v>
      </c>
      <c r="H42" s="79">
        <f t="shared" si="16"/>
        <v>4</v>
      </c>
      <c r="I42" s="78">
        <v>2500</v>
      </c>
      <c r="J42" s="78">
        <f t="shared" si="17"/>
        <v>3529.4117647058824</v>
      </c>
      <c r="K42" s="79">
        <f t="shared" si="18"/>
        <v>-0.71764705882352942</v>
      </c>
      <c r="L42" s="78">
        <f t="shared" si="19"/>
        <v>10000</v>
      </c>
      <c r="M42" s="78">
        <f t="shared" si="20"/>
        <v>8014.7058823529414</v>
      </c>
      <c r="N42" s="78">
        <v>7500</v>
      </c>
      <c r="O42" s="79">
        <f t="shared" ref="O42" si="22">(N42-J42)/J42</f>
        <v>1.125</v>
      </c>
      <c r="P42" s="74"/>
    </row>
    <row r="43" spans="1:16" s="73" customFormat="1" x14ac:dyDescent="0.2">
      <c r="A43" s="72"/>
      <c r="B43" s="72" t="s">
        <v>62</v>
      </c>
      <c r="C43" s="72" t="s">
        <v>63</v>
      </c>
      <c r="D43" s="78">
        <v>0</v>
      </c>
      <c r="E43" s="78">
        <v>0</v>
      </c>
      <c r="F43" s="78">
        <v>0</v>
      </c>
      <c r="G43" s="78">
        <v>0</v>
      </c>
      <c r="H43" s="79"/>
      <c r="I43" s="78">
        <v>0</v>
      </c>
      <c r="J43" s="78">
        <f t="shared" si="17"/>
        <v>0</v>
      </c>
      <c r="K43" s="79"/>
      <c r="L43" s="78">
        <f t="shared" si="19"/>
        <v>0</v>
      </c>
      <c r="M43" s="78">
        <f t="shared" si="20"/>
        <v>0</v>
      </c>
      <c r="N43" s="78">
        <v>0</v>
      </c>
      <c r="O43" s="79"/>
      <c r="P43" s="74"/>
    </row>
    <row r="44" spans="1:16" s="73" customFormat="1" x14ac:dyDescent="0.2">
      <c r="A44" s="72"/>
      <c r="B44" s="72" t="s">
        <v>64</v>
      </c>
      <c r="C44" s="72" t="s">
        <v>65</v>
      </c>
      <c r="D44" s="78">
        <v>100</v>
      </c>
      <c r="E44" s="78">
        <v>150</v>
      </c>
      <c r="F44" s="78">
        <v>100</v>
      </c>
      <c r="G44" s="78">
        <v>150</v>
      </c>
      <c r="H44" s="79">
        <f t="shared" si="16"/>
        <v>0.5</v>
      </c>
      <c r="I44" s="78">
        <v>50</v>
      </c>
      <c r="J44" s="78">
        <f t="shared" si="17"/>
        <v>70.588235294117652</v>
      </c>
      <c r="K44" s="79">
        <f t="shared" si="18"/>
        <v>-0.52941176470588236</v>
      </c>
      <c r="L44" s="78">
        <f t="shared" si="19"/>
        <v>125</v>
      </c>
      <c r="M44" s="78">
        <f t="shared" si="20"/>
        <v>110.29411764705883</v>
      </c>
      <c r="N44" s="78">
        <v>150</v>
      </c>
      <c r="O44" s="79">
        <f t="shared" ref="O44:O45" si="23">(N44-J44)/J44</f>
        <v>1.1249999999999998</v>
      </c>
      <c r="P44" s="74"/>
    </row>
    <row r="45" spans="1:16" s="73" customFormat="1" x14ac:dyDescent="0.2">
      <c r="A45" s="72"/>
      <c r="B45" s="72" t="s">
        <v>66</v>
      </c>
      <c r="C45" s="72" t="s">
        <v>67</v>
      </c>
      <c r="D45" s="78">
        <v>485</v>
      </c>
      <c r="E45" s="78">
        <v>270</v>
      </c>
      <c r="F45" s="78">
        <v>220</v>
      </c>
      <c r="G45" s="78">
        <v>135</v>
      </c>
      <c r="H45" s="79">
        <f t="shared" si="16"/>
        <v>-0.38636363636363635</v>
      </c>
      <c r="I45" s="78">
        <v>140</v>
      </c>
      <c r="J45" s="78">
        <f t="shared" si="17"/>
        <v>197.64705882352939</v>
      </c>
      <c r="K45" s="79">
        <f t="shared" si="18"/>
        <v>0.4640522875816992</v>
      </c>
      <c r="L45" s="78">
        <f t="shared" si="19"/>
        <v>277.5</v>
      </c>
      <c r="M45" s="78">
        <f t="shared" si="20"/>
        <v>166.3235294117647</v>
      </c>
      <c r="N45" s="78">
        <v>150</v>
      </c>
      <c r="O45" s="79">
        <f t="shared" si="23"/>
        <v>-0.24107142857142849</v>
      </c>
      <c r="P45" s="74"/>
    </row>
    <row r="46" spans="1:16" s="73" customFormat="1" x14ac:dyDescent="0.2">
      <c r="A46" s="72"/>
      <c r="B46" s="72" t="s">
        <v>68</v>
      </c>
      <c r="C46" s="72" t="s">
        <v>69</v>
      </c>
      <c r="D46" s="78">
        <v>50</v>
      </c>
      <c r="E46" s="78">
        <v>0</v>
      </c>
      <c r="F46" s="78">
        <v>50</v>
      </c>
      <c r="G46" s="78">
        <v>0</v>
      </c>
      <c r="H46" s="79"/>
      <c r="I46" s="78">
        <v>50</v>
      </c>
      <c r="J46" s="78">
        <f t="shared" si="17"/>
        <v>70.588235294117652</v>
      </c>
      <c r="K46" s="79"/>
      <c r="L46" s="78">
        <f t="shared" si="19"/>
        <v>25</v>
      </c>
      <c r="M46" s="78">
        <f t="shared" si="20"/>
        <v>35.294117647058826</v>
      </c>
      <c r="N46" s="78">
        <v>50</v>
      </c>
      <c r="O46" s="79"/>
      <c r="P46" s="74"/>
    </row>
    <row r="47" spans="1:16" s="73" customFormat="1" x14ac:dyDescent="0.2">
      <c r="A47" s="72"/>
      <c r="B47" s="72" t="s">
        <v>70</v>
      </c>
      <c r="C47" s="72" t="s">
        <v>71</v>
      </c>
      <c r="D47" s="78">
        <v>0</v>
      </c>
      <c r="E47" s="78">
        <v>0</v>
      </c>
      <c r="F47" s="78">
        <v>0</v>
      </c>
      <c r="G47" s="78">
        <v>0</v>
      </c>
      <c r="H47" s="79"/>
      <c r="I47" s="78">
        <v>0</v>
      </c>
      <c r="J47" s="78">
        <f t="shared" si="17"/>
        <v>0</v>
      </c>
      <c r="K47" s="79"/>
      <c r="L47" s="78">
        <f t="shared" si="19"/>
        <v>0</v>
      </c>
      <c r="M47" s="78">
        <f t="shared" si="20"/>
        <v>0</v>
      </c>
      <c r="N47" s="78">
        <v>0</v>
      </c>
      <c r="O47" s="79"/>
      <c r="P47" s="74"/>
    </row>
    <row r="48" spans="1:16" s="73" customFormat="1" x14ac:dyDescent="0.2">
      <c r="A48" s="72"/>
      <c r="B48" s="72" t="s">
        <v>72</v>
      </c>
      <c r="C48" s="72" t="s">
        <v>73</v>
      </c>
      <c r="D48" s="78">
        <v>2085</v>
      </c>
      <c r="E48" s="78">
        <v>1170</v>
      </c>
      <c r="F48" s="78">
        <v>1670</v>
      </c>
      <c r="G48" s="78">
        <v>2025</v>
      </c>
      <c r="H48" s="79">
        <f t="shared" ref="H48" si="24">(G48-F48)/F48</f>
        <v>0.21257485029940121</v>
      </c>
      <c r="I48" s="78">
        <v>785</v>
      </c>
      <c r="J48" s="78">
        <f t="shared" si="17"/>
        <v>1108.2352941176471</v>
      </c>
      <c r="K48" s="79">
        <f t="shared" si="18"/>
        <v>-0.45272331154684098</v>
      </c>
      <c r="L48" s="78">
        <f t="shared" si="19"/>
        <v>1737.5</v>
      </c>
      <c r="M48" s="78">
        <f t="shared" si="20"/>
        <v>1566.6176470588234</v>
      </c>
      <c r="N48" s="78">
        <v>1500</v>
      </c>
      <c r="O48" s="79">
        <f t="shared" ref="O48" si="25">(N48-J48)/J48</f>
        <v>0.35350318471337577</v>
      </c>
      <c r="P48" s="74"/>
    </row>
    <row r="49" spans="1:16" s="73" customFormat="1" x14ac:dyDescent="0.2">
      <c r="A49" s="72"/>
      <c r="B49" s="72" t="s">
        <v>74</v>
      </c>
      <c r="C49" s="72" t="s">
        <v>75</v>
      </c>
      <c r="D49" s="78">
        <v>0</v>
      </c>
      <c r="E49" s="78">
        <v>120</v>
      </c>
      <c r="F49" s="78">
        <v>0</v>
      </c>
      <c r="G49" s="78">
        <v>0</v>
      </c>
      <c r="H49" s="79"/>
      <c r="I49" s="78">
        <v>0</v>
      </c>
      <c r="J49" s="78">
        <f t="shared" si="17"/>
        <v>0</v>
      </c>
      <c r="K49" s="79"/>
      <c r="L49" s="78">
        <f t="shared" si="19"/>
        <v>30</v>
      </c>
      <c r="M49" s="78">
        <f t="shared" si="20"/>
        <v>0</v>
      </c>
      <c r="N49" s="78">
        <v>0</v>
      </c>
      <c r="O49" s="79"/>
      <c r="P49" s="74"/>
    </row>
    <row r="50" spans="1:16" s="73" customFormat="1" x14ac:dyDescent="0.2">
      <c r="A50" s="72"/>
      <c r="B50" s="72" t="s">
        <v>76</v>
      </c>
      <c r="C50" s="72" t="s">
        <v>77</v>
      </c>
      <c r="D50" s="78">
        <v>1150</v>
      </c>
      <c r="E50" s="78">
        <v>900</v>
      </c>
      <c r="F50" s="78">
        <v>1175</v>
      </c>
      <c r="G50" s="78">
        <v>2380</v>
      </c>
      <c r="H50" s="79">
        <f t="shared" ref="H50" si="26">(G50-F50)/F50</f>
        <v>1.0255319148936171</v>
      </c>
      <c r="I50" s="78">
        <v>1557.5</v>
      </c>
      <c r="J50" s="78">
        <f t="shared" si="17"/>
        <v>2198.8235294117649</v>
      </c>
      <c r="K50" s="79">
        <f t="shared" si="18"/>
        <v>-7.6124567474048374E-2</v>
      </c>
      <c r="L50" s="78">
        <f t="shared" si="19"/>
        <v>1401.25</v>
      </c>
      <c r="M50" s="78">
        <f t="shared" si="20"/>
        <v>2289.4117647058824</v>
      </c>
      <c r="N50" s="78">
        <v>2500</v>
      </c>
      <c r="O50" s="79">
        <f t="shared" ref="O50:O51" si="27">(N50-J50)/J50</f>
        <v>0.13697164258962002</v>
      </c>
      <c r="P50" s="74"/>
    </row>
    <row r="51" spans="1:16" s="73" customFormat="1" x14ac:dyDescent="0.2">
      <c r="A51" s="72"/>
      <c r="B51" s="72" t="s">
        <v>78</v>
      </c>
      <c r="C51" s="72" t="s">
        <v>79</v>
      </c>
      <c r="D51" s="78">
        <v>375</v>
      </c>
      <c r="E51" s="78">
        <v>0</v>
      </c>
      <c r="F51" s="78">
        <v>500</v>
      </c>
      <c r="G51" s="78">
        <v>500</v>
      </c>
      <c r="H51" s="79"/>
      <c r="I51" s="78">
        <v>200</v>
      </c>
      <c r="J51" s="78">
        <f t="shared" si="17"/>
        <v>282.35294117647061</v>
      </c>
      <c r="K51" s="79">
        <f t="shared" si="18"/>
        <v>-0.43529411764705878</v>
      </c>
      <c r="L51" s="78">
        <f t="shared" si="19"/>
        <v>343.75</v>
      </c>
      <c r="M51" s="78">
        <f t="shared" si="20"/>
        <v>391.1764705882353</v>
      </c>
      <c r="N51" s="78">
        <v>500</v>
      </c>
      <c r="O51" s="79">
        <f t="shared" si="27"/>
        <v>0.77083333333333326</v>
      </c>
      <c r="P51" s="74"/>
    </row>
    <row r="52" spans="1:16" s="73" customFormat="1" x14ac:dyDescent="0.2">
      <c r="A52" s="72"/>
      <c r="B52" s="72"/>
      <c r="C52" s="72"/>
      <c r="D52" s="78" t="s">
        <v>47</v>
      </c>
      <c r="E52" s="78" t="s">
        <v>47</v>
      </c>
      <c r="F52" s="78" t="s">
        <v>47</v>
      </c>
      <c r="G52" s="78" t="s">
        <v>47</v>
      </c>
      <c r="H52" s="79"/>
      <c r="I52" s="78" t="s">
        <v>47</v>
      </c>
      <c r="J52" s="78"/>
      <c r="K52" s="79"/>
      <c r="L52" s="78"/>
      <c r="M52" s="78"/>
      <c r="N52" s="78"/>
      <c r="O52" s="79"/>
      <c r="P52" s="74"/>
    </row>
    <row r="53" spans="1:16" s="73" customFormat="1" x14ac:dyDescent="0.2">
      <c r="A53" s="72"/>
      <c r="B53" s="72"/>
      <c r="C53" s="77" t="s">
        <v>48</v>
      </c>
      <c r="D53" s="80">
        <v>38360</v>
      </c>
      <c r="E53" s="80">
        <v>26303.75</v>
      </c>
      <c r="F53" s="80">
        <v>15772.5</v>
      </c>
      <c r="G53" s="80">
        <v>22432.5</v>
      </c>
      <c r="H53" s="81">
        <f t="shared" ref="H53" si="28">(G53-F53)/F53</f>
        <v>0.42225392296718972</v>
      </c>
      <c r="I53" s="80">
        <v>16002.5</v>
      </c>
      <c r="J53" s="78">
        <f t="shared" si="17"/>
        <v>22591.764705882353</v>
      </c>
      <c r="K53" s="79">
        <f t="shared" si="18"/>
        <v>7.0997305642417543E-3</v>
      </c>
      <c r="L53" s="78">
        <f t="shared" si="19"/>
        <v>25717.1875</v>
      </c>
      <c r="M53" s="78">
        <f t="shared" si="20"/>
        <v>22512.132352941175</v>
      </c>
      <c r="N53" s="80">
        <f>SUM(N38:N51)</f>
        <v>19950</v>
      </c>
      <c r="O53" s="81">
        <f t="shared" ref="O53" si="29">(N53-J53)/J53</f>
        <v>-0.11693485392907359</v>
      </c>
      <c r="P53" s="74"/>
    </row>
    <row r="54" spans="1:16" s="73" customFormat="1" x14ac:dyDescent="0.2">
      <c r="A54" s="72"/>
      <c r="B54" s="72"/>
      <c r="C54" s="72"/>
      <c r="D54" s="78"/>
      <c r="E54" s="78"/>
      <c r="F54" s="78"/>
      <c r="G54" s="78"/>
      <c r="H54" s="79"/>
      <c r="I54" s="78"/>
      <c r="J54" s="78"/>
      <c r="K54" s="79"/>
      <c r="L54" s="78"/>
      <c r="M54" s="78"/>
      <c r="N54" s="78"/>
      <c r="O54" s="79"/>
      <c r="P54" s="74"/>
    </row>
    <row r="55" spans="1:16" s="73" customFormat="1" x14ac:dyDescent="0.2">
      <c r="A55" s="72"/>
      <c r="B55" s="72"/>
      <c r="C55" s="77" t="s">
        <v>80</v>
      </c>
      <c r="D55" s="78"/>
      <c r="E55" s="78"/>
      <c r="F55" s="78"/>
      <c r="G55" s="78"/>
      <c r="H55" s="79"/>
      <c r="I55" s="78"/>
      <c r="J55" s="78"/>
      <c r="K55" s="79"/>
      <c r="L55" s="78"/>
      <c r="M55" s="78"/>
      <c r="N55" s="78"/>
      <c r="O55" s="79"/>
      <c r="P55" s="74"/>
    </row>
    <row r="56" spans="1:16" s="73" customFormat="1" x14ac:dyDescent="0.2">
      <c r="A56" s="72"/>
      <c r="B56" s="72"/>
      <c r="C56" s="72"/>
      <c r="D56" s="78"/>
      <c r="E56" s="78"/>
      <c r="F56" s="78"/>
      <c r="G56" s="78"/>
      <c r="H56" s="79"/>
      <c r="I56" s="78"/>
      <c r="J56" s="78"/>
      <c r="K56" s="79"/>
      <c r="L56" s="78"/>
      <c r="M56" s="78"/>
      <c r="N56" s="78"/>
      <c r="O56" s="79"/>
      <c r="P56" s="74"/>
    </row>
    <row r="57" spans="1:16" s="73" customFormat="1" x14ac:dyDescent="0.2">
      <c r="A57" s="72"/>
      <c r="B57" s="72" t="s">
        <v>81</v>
      </c>
      <c r="C57" s="72" t="s">
        <v>82</v>
      </c>
      <c r="D57" s="78">
        <v>12072.5</v>
      </c>
      <c r="E57" s="78">
        <v>16103.75</v>
      </c>
      <c r="F57" s="78">
        <v>21268.75</v>
      </c>
      <c r="G57" s="78">
        <v>15000</v>
      </c>
      <c r="H57" s="79">
        <f t="shared" ref="H57:H59" si="30">(G57-F57)/F57</f>
        <v>-0.29473993535116072</v>
      </c>
      <c r="I57" s="78">
        <v>7225</v>
      </c>
      <c r="J57" s="78">
        <f t="shared" ref="J57:J82" si="31">+(I57/8.5)*12</f>
        <v>10200</v>
      </c>
      <c r="K57" s="79">
        <f t="shared" ref="K57:K82" si="32">(J57-G57)/G57</f>
        <v>-0.32</v>
      </c>
      <c r="L57" s="78">
        <f t="shared" ref="L57:L82" si="33">SUM(D57:G57)/4</f>
        <v>16111.25</v>
      </c>
      <c r="M57" s="78">
        <f t="shared" ref="M57:M82" si="34">SUM(G57+J57)/2</f>
        <v>12600</v>
      </c>
      <c r="N57" s="78">
        <v>12500</v>
      </c>
      <c r="O57" s="79">
        <f t="shared" ref="O57:O82" si="35">(N57-G57)/G57</f>
        <v>-0.16666666666666666</v>
      </c>
      <c r="P57" s="74"/>
    </row>
    <row r="58" spans="1:16" s="73" customFormat="1" x14ac:dyDescent="0.2">
      <c r="A58" s="72"/>
      <c r="B58" s="72" t="s">
        <v>83</v>
      </c>
      <c r="C58" s="72" t="s">
        <v>84</v>
      </c>
      <c r="D58" s="78">
        <v>84.75</v>
      </c>
      <c r="E58" s="78">
        <v>105.5</v>
      </c>
      <c r="F58" s="78">
        <v>130.25</v>
      </c>
      <c r="G58" s="78">
        <v>50.75</v>
      </c>
      <c r="H58" s="79">
        <f t="shared" si="30"/>
        <v>-0.61036468330134352</v>
      </c>
      <c r="I58" s="78">
        <v>60</v>
      </c>
      <c r="J58" s="78">
        <f t="shared" si="31"/>
        <v>84.705882352941174</v>
      </c>
      <c r="K58" s="79">
        <f t="shared" si="32"/>
        <v>0.66908142567371776</v>
      </c>
      <c r="L58" s="78">
        <f t="shared" si="33"/>
        <v>92.8125</v>
      </c>
      <c r="M58" s="78">
        <f t="shared" si="34"/>
        <v>67.72794117647058</v>
      </c>
      <c r="N58" s="78">
        <v>100</v>
      </c>
      <c r="O58" s="79">
        <f t="shared" si="35"/>
        <v>0.97044334975369462</v>
      </c>
      <c r="P58" s="74"/>
    </row>
    <row r="59" spans="1:16" s="73" customFormat="1" x14ac:dyDescent="0.2">
      <c r="A59" s="72"/>
      <c r="B59" s="72" t="s">
        <v>85</v>
      </c>
      <c r="C59" s="72" t="s">
        <v>86</v>
      </c>
      <c r="D59" s="78">
        <v>36712.44</v>
      </c>
      <c r="E59" s="78">
        <v>36845.78</v>
      </c>
      <c r="F59" s="78">
        <v>39161.78</v>
      </c>
      <c r="G59" s="78">
        <v>36792.480000000003</v>
      </c>
      <c r="H59" s="79">
        <f t="shared" si="30"/>
        <v>-6.0500314337090799E-2</v>
      </c>
      <c r="I59" s="78">
        <v>24565.51</v>
      </c>
      <c r="J59" s="78">
        <f t="shared" si="31"/>
        <v>34680.720000000001</v>
      </c>
      <c r="K59" s="79">
        <f t="shared" si="32"/>
        <v>-5.739651146103774E-2</v>
      </c>
      <c r="L59" s="78">
        <f t="shared" si="33"/>
        <v>37378.120000000003</v>
      </c>
      <c r="M59" s="78">
        <f t="shared" si="34"/>
        <v>35736.600000000006</v>
      </c>
      <c r="N59" s="78">
        <v>36000</v>
      </c>
      <c r="O59" s="79">
        <f t="shared" si="35"/>
        <v>-2.1539184094141062E-2</v>
      </c>
      <c r="P59" s="74"/>
    </row>
    <row r="60" spans="1:16" s="73" customFormat="1" x14ac:dyDescent="0.2">
      <c r="A60" s="72"/>
      <c r="B60" s="72" t="s">
        <v>87</v>
      </c>
      <c r="C60" s="72" t="s">
        <v>88</v>
      </c>
      <c r="D60" s="78">
        <v>0</v>
      </c>
      <c r="E60" s="78">
        <v>0</v>
      </c>
      <c r="F60" s="78">
        <v>0</v>
      </c>
      <c r="G60" s="78">
        <v>75</v>
      </c>
      <c r="H60" s="79"/>
      <c r="I60" s="78">
        <v>0</v>
      </c>
      <c r="J60" s="78">
        <f t="shared" si="31"/>
        <v>0</v>
      </c>
      <c r="K60" s="79">
        <f t="shared" si="32"/>
        <v>-1</v>
      </c>
      <c r="L60" s="78">
        <f t="shared" si="33"/>
        <v>18.75</v>
      </c>
      <c r="M60" s="78">
        <f t="shared" si="34"/>
        <v>37.5</v>
      </c>
      <c r="N60" s="78">
        <v>0</v>
      </c>
      <c r="O60" s="79">
        <f t="shared" si="35"/>
        <v>-1</v>
      </c>
      <c r="P60" s="74"/>
    </row>
    <row r="61" spans="1:16" s="73" customFormat="1" x14ac:dyDescent="0.2">
      <c r="A61" s="72"/>
      <c r="B61" s="72" t="s">
        <v>89</v>
      </c>
      <c r="C61" s="72" t="s">
        <v>90</v>
      </c>
      <c r="D61" s="78">
        <v>50</v>
      </c>
      <c r="E61" s="78">
        <v>0</v>
      </c>
      <c r="F61" s="78">
        <v>0</v>
      </c>
      <c r="G61" s="78">
        <v>250</v>
      </c>
      <c r="H61" s="79"/>
      <c r="I61" s="78">
        <v>1980</v>
      </c>
      <c r="J61" s="78">
        <f t="shared" si="31"/>
        <v>2795.2941176470586</v>
      </c>
      <c r="K61" s="79">
        <f t="shared" si="32"/>
        <v>10.181176470588234</v>
      </c>
      <c r="L61" s="78">
        <f t="shared" si="33"/>
        <v>75</v>
      </c>
      <c r="M61" s="78">
        <f t="shared" si="34"/>
        <v>1522.6470588235293</v>
      </c>
      <c r="N61" s="78">
        <v>2000</v>
      </c>
      <c r="O61" s="79">
        <f t="shared" si="35"/>
        <v>7</v>
      </c>
      <c r="P61" s="74"/>
    </row>
    <row r="62" spans="1:16" s="73" customFormat="1" x14ac:dyDescent="0.2">
      <c r="A62" s="72"/>
      <c r="B62" s="72" t="s">
        <v>93</v>
      </c>
      <c r="C62" s="72" t="s">
        <v>94</v>
      </c>
      <c r="D62" s="78">
        <v>0</v>
      </c>
      <c r="E62" s="78">
        <v>0</v>
      </c>
      <c r="F62" s="78">
        <v>0</v>
      </c>
      <c r="G62" s="78">
        <v>0</v>
      </c>
      <c r="H62" s="79"/>
      <c r="I62" s="78">
        <v>0</v>
      </c>
      <c r="J62" s="78">
        <f t="shared" si="31"/>
        <v>0</v>
      </c>
      <c r="K62" s="79"/>
      <c r="L62" s="78">
        <f t="shared" si="33"/>
        <v>0</v>
      </c>
      <c r="M62" s="78">
        <f t="shared" si="34"/>
        <v>0</v>
      </c>
      <c r="N62" s="78">
        <v>0</v>
      </c>
      <c r="O62" s="79"/>
      <c r="P62" s="74"/>
    </row>
    <row r="63" spans="1:16" s="73" customFormat="1" x14ac:dyDescent="0.2">
      <c r="A63" s="72"/>
      <c r="B63" s="72" t="s">
        <v>95</v>
      </c>
      <c r="C63" s="72" t="s">
        <v>96</v>
      </c>
      <c r="D63" s="78">
        <v>0</v>
      </c>
      <c r="E63" s="78">
        <v>0</v>
      </c>
      <c r="F63" s="78">
        <v>0</v>
      </c>
      <c r="G63" s="78">
        <v>0</v>
      </c>
      <c r="H63" s="79"/>
      <c r="I63" s="78">
        <v>0</v>
      </c>
      <c r="J63" s="78">
        <f t="shared" si="31"/>
        <v>0</v>
      </c>
      <c r="K63" s="79"/>
      <c r="L63" s="78">
        <f t="shared" si="33"/>
        <v>0</v>
      </c>
      <c r="M63" s="78">
        <f t="shared" si="34"/>
        <v>0</v>
      </c>
      <c r="N63" s="78">
        <v>0</v>
      </c>
      <c r="O63" s="79"/>
      <c r="P63" s="74"/>
    </row>
    <row r="64" spans="1:16" s="73" customFormat="1" x14ac:dyDescent="0.2">
      <c r="A64" s="72"/>
      <c r="B64" s="72" t="s">
        <v>99</v>
      </c>
      <c r="C64" s="72" t="s">
        <v>100</v>
      </c>
      <c r="D64" s="78">
        <v>0</v>
      </c>
      <c r="E64" s="78">
        <v>0</v>
      </c>
      <c r="F64" s="78">
        <v>0</v>
      </c>
      <c r="G64" s="78">
        <v>0</v>
      </c>
      <c r="H64" s="79"/>
      <c r="I64" s="78">
        <v>0</v>
      </c>
      <c r="J64" s="78">
        <f t="shared" si="31"/>
        <v>0</v>
      </c>
      <c r="K64" s="79"/>
      <c r="L64" s="78">
        <f t="shared" si="33"/>
        <v>0</v>
      </c>
      <c r="M64" s="78">
        <f t="shared" si="34"/>
        <v>0</v>
      </c>
      <c r="N64" s="78">
        <v>0</v>
      </c>
      <c r="O64" s="79"/>
      <c r="P64" s="74"/>
    </row>
    <row r="65" spans="1:16" s="73" customFormat="1" x14ac:dyDescent="0.2">
      <c r="A65" s="72"/>
      <c r="B65" s="72" t="s">
        <v>101</v>
      </c>
      <c r="C65" s="72" t="s">
        <v>102</v>
      </c>
      <c r="D65" s="78">
        <v>0</v>
      </c>
      <c r="E65" s="78">
        <v>0</v>
      </c>
      <c r="F65" s="78">
        <v>0</v>
      </c>
      <c r="G65" s="78">
        <v>0</v>
      </c>
      <c r="H65" s="79"/>
      <c r="I65" s="78">
        <v>0</v>
      </c>
      <c r="J65" s="78">
        <f t="shared" si="31"/>
        <v>0</v>
      </c>
      <c r="K65" s="79"/>
      <c r="L65" s="78">
        <f t="shared" si="33"/>
        <v>0</v>
      </c>
      <c r="M65" s="78">
        <f t="shared" si="34"/>
        <v>0</v>
      </c>
      <c r="N65" s="78">
        <v>0</v>
      </c>
      <c r="O65" s="79"/>
      <c r="P65" s="74"/>
    </row>
    <row r="66" spans="1:16" s="73" customFormat="1" x14ac:dyDescent="0.2">
      <c r="A66" s="72"/>
      <c r="B66" s="72" t="s">
        <v>103</v>
      </c>
      <c r="C66" s="72" t="s">
        <v>104</v>
      </c>
      <c r="D66" s="78">
        <v>8950</v>
      </c>
      <c r="E66" s="78">
        <v>10800</v>
      </c>
      <c r="F66" s="78">
        <v>12575</v>
      </c>
      <c r="G66" s="78">
        <v>13625</v>
      </c>
      <c r="H66" s="79">
        <f t="shared" ref="H66:H79" si="36">(G66-F66)/F66</f>
        <v>8.3499005964214709E-2</v>
      </c>
      <c r="I66" s="78">
        <v>7225</v>
      </c>
      <c r="J66" s="78">
        <f t="shared" si="31"/>
        <v>10200</v>
      </c>
      <c r="K66" s="79">
        <f t="shared" si="32"/>
        <v>-0.25137614678899084</v>
      </c>
      <c r="L66" s="78">
        <f t="shared" si="33"/>
        <v>11487.5</v>
      </c>
      <c r="M66" s="78">
        <f t="shared" si="34"/>
        <v>11912.5</v>
      </c>
      <c r="N66" s="78">
        <v>10000</v>
      </c>
      <c r="O66" s="79">
        <f t="shared" si="35"/>
        <v>-0.26605504587155965</v>
      </c>
      <c r="P66" s="74"/>
    </row>
    <row r="67" spans="1:16" s="73" customFormat="1" x14ac:dyDescent="0.2">
      <c r="A67" s="72"/>
      <c r="B67" s="72" t="s">
        <v>105</v>
      </c>
      <c r="C67" s="72" t="s">
        <v>106</v>
      </c>
      <c r="D67" s="78">
        <v>19963</v>
      </c>
      <c r="E67" s="78">
        <v>10229</v>
      </c>
      <c r="F67" s="78">
        <v>24837</v>
      </c>
      <c r="G67" s="78">
        <v>8614</v>
      </c>
      <c r="H67" s="79">
        <f t="shared" si="36"/>
        <v>-0.65317872528888354</v>
      </c>
      <c r="I67" s="78">
        <v>9768.15</v>
      </c>
      <c r="J67" s="78">
        <f t="shared" si="31"/>
        <v>13790.329411764706</v>
      </c>
      <c r="K67" s="79">
        <f t="shared" si="32"/>
        <v>0.60092052609295399</v>
      </c>
      <c r="L67" s="78">
        <f t="shared" si="33"/>
        <v>15910.75</v>
      </c>
      <c r="M67" s="78">
        <f t="shared" si="34"/>
        <v>11202.164705882353</v>
      </c>
      <c r="N67" s="78">
        <v>18000</v>
      </c>
      <c r="O67" s="79">
        <f t="shared" si="35"/>
        <v>1.0896215463199443</v>
      </c>
      <c r="P67" s="74"/>
    </row>
    <row r="68" spans="1:16" s="73" customFormat="1" x14ac:dyDescent="0.2">
      <c r="A68" s="72"/>
      <c r="B68" s="72" t="s">
        <v>107</v>
      </c>
      <c r="C68" s="72" t="s">
        <v>108</v>
      </c>
      <c r="D68" s="78">
        <v>6184.65</v>
      </c>
      <c r="E68" s="78">
        <v>2478.65</v>
      </c>
      <c r="F68" s="78">
        <v>7340.82</v>
      </c>
      <c r="G68" s="78">
        <v>3052.75</v>
      </c>
      <c r="H68" s="79">
        <f t="shared" si="36"/>
        <v>-0.58414046387188345</v>
      </c>
      <c r="I68" s="78">
        <v>4538.0600000000004</v>
      </c>
      <c r="J68" s="78">
        <f t="shared" si="31"/>
        <v>6406.6729411764718</v>
      </c>
      <c r="K68" s="79">
        <f t="shared" si="32"/>
        <v>1.0986562742368264</v>
      </c>
      <c r="L68" s="78">
        <f t="shared" si="33"/>
        <v>4764.2174999999997</v>
      </c>
      <c r="M68" s="78">
        <f t="shared" si="34"/>
        <v>4729.7114705882359</v>
      </c>
      <c r="N68" s="78">
        <v>4500</v>
      </c>
      <c r="O68" s="79">
        <f t="shared" si="35"/>
        <v>0.4740807468675784</v>
      </c>
      <c r="P68" s="74"/>
    </row>
    <row r="69" spans="1:16" s="73" customFormat="1" x14ac:dyDescent="0.2">
      <c r="A69" s="72"/>
      <c r="B69" s="72" t="s">
        <v>109</v>
      </c>
      <c r="C69" s="72" t="s">
        <v>110</v>
      </c>
      <c r="D69" s="78">
        <v>4960</v>
      </c>
      <c r="E69" s="78">
        <v>2955</v>
      </c>
      <c r="F69" s="78">
        <v>900</v>
      </c>
      <c r="G69" s="78">
        <v>1290</v>
      </c>
      <c r="H69" s="79">
        <f t="shared" si="36"/>
        <v>0.43333333333333335</v>
      </c>
      <c r="I69" s="78">
        <v>4625</v>
      </c>
      <c r="J69" s="78">
        <f t="shared" si="31"/>
        <v>6529.4117647058829</v>
      </c>
      <c r="K69" s="79">
        <f t="shared" si="32"/>
        <v>4.0615595075239401</v>
      </c>
      <c r="L69" s="78">
        <f t="shared" si="33"/>
        <v>2526.25</v>
      </c>
      <c r="M69" s="78">
        <f t="shared" si="34"/>
        <v>3909.7058823529414</v>
      </c>
      <c r="N69" s="78">
        <v>4000</v>
      </c>
      <c r="O69" s="79">
        <f t="shared" si="35"/>
        <v>2.1007751937984498</v>
      </c>
      <c r="P69" s="74"/>
    </row>
    <row r="70" spans="1:16" s="73" customFormat="1" x14ac:dyDescent="0.2">
      <c r="A70" s="72"/>
      <c r="B70" s="72" t="s">
        <v>111</v>
      </c>
      <c r="C70" s="72" t="s">
        <v>112</v>
      </c>
      <c r="D70" s="78">
        <v>0</v>
      </c>
      <c r="E70" s="78">
        <v>0</v>
      </c>
      <c r="F70" s="78">
        <v>0</v>
      </c>
      <c r="G70" s="78">
        <v>0</v>
      </c>
      <c r="H70" s="79"/>
      <c r="I70" s="78">
        <v>0</v>
      </c>
      <c r="J70" s="78">
        <f t="shared" si="31"/>
        <v>0</v>
      </c>
      <c r="K70" s="79"/>
      <c r="L70" s="78">
        <f t="shared" si="33"/>
        <v>0</v>
      </c>
      <c r="M70" s="78">
        <f t="shared" si="34"/>
        <v>0</v>
      </c>
      <c r="N70" s="78">
        <v>0</v>
      </c>
      <c r="O70" s="79"/>
      <c r="P70" s="74"/>
    </row>
    <row r="71" spans="1:16" s="73" customFormat="1" x14ac:dyDescent="0.2">
      <c r="A71" s="72"/>
      <c r="B71" s="72" t="s">
        <v>113</v>
      </c>
      <c r="C71" s="72" t="s">
        <v>114</v>
      </c>
      <c r="D71" s="78">
        <v>900</v>
      </c>
      <c r="E71" s="78">
        <v>0</v>
      </c>
      <c r="F71" s="78">
        <v>3410</v>
      </c>
      <c r="G71" s="78">
        <v>3580</v>
      </c>
      <c r="H71" s="79">
        <f t="shared" si="36"/>
        <v>4.9853372434017593E-2</v>
      </c>
      <c r="I71" s="78">
        <v>1200</v>
      </c>
      <c r="J71" s="78">
        <f t="shared" si="31"/>
        <v>1694.1176470588236</v>
      </c>
      <c r="K71" s="79">
        <f t="shared" si="32"/>
        <v>-0.52678278015116653</v>
      </c>
      <c r="L71" s="78">
        <f t="shared" si="33"/>
        <v>1972.5</v>
      </c>
      <c r="M71" s="78">
        <f t="shared" si="34"/>
        <v>2637.0588235294117</v>
      </c>
      <c r="N71" s="78">
        <v>2600</v>
      </c>
      <c r="O71" s="79">
        <f t="shared" si="35"/>
        <v>-0.27374301675977653</v>
      </c>
      <c r="P71" s="74"/>
    </row>
    <row r="72" spans="1:16" s="73" customFormat="1" x14ac:dyDescent="0.2">
      <c r="A72" s="72"/>
      <c r="B72" s="72" t="s">
        <v>115</v>
      </c>
      <c r="C72" s="72" t="s">
        <v>116</v>
      </c>
      <c r="D72" s="78">
        <v>0</v>
      </c>
      <c r="E72" s="78">
        <v>0</v>
      </c>
      <c r="F72" s="78">
        <v>0</v>
      </c>
      <c r="G72" s="78">
        <v>0</v>
      </c>
      <c r="H72" s="79"/>
      <c r="I72" s="78">
        <v>0</v>
      </c>
      <c r="J72" s="78">
        <f t="shared" si="31"/>
        <v>0</v>
      </c>
      <c r="K72" s="79"/>
      <c r="L72" s="78">
        <f t="shared" si="33"/>
        <v>0</v>
      </c>
      <c r="M72" s="78">
        <f t="shared" si="34"/>
        <v>0</v>
      </c>
      <c r="N72" s="78">
        <v>0</v>
      </c>
      <c r="O72" s="79"/>
      <c r="P72" s="74"/>
    </row>
    <row r="73" spans="1:16" s="73" customFormat="1" x14ac:dyDescent="0.2">
      <c r="A73" s="72"/>
      <c r="B73" s="72" t="s">
        <v>117</v>
      </c>
      <c r="C73" s="72" t="s">
        <v>118</v>
      </c>
      <c r="D73" s="78">
        <v>21460</v>
      </c>
      <c r="E73" s="78">
        <v>2315</v>
      </c>
      <c r="F73" s="78">
        <v>18920</v>
      </c>
      <c r="G73" s="78">
        <v>19505.150000000001</v>
      </c>
      <c r="H73" s="79">
        <f t="shared" si="36"/>
        <v>3.0927589852008535E-2</v>
      </c>
      <c r="I73" s="78">
        <v>16155.03</v>
      </c>
      <c r="J73" s="78">
        <f t="shared" si="31"/>
        <v>22807.101176470591</v>
      </c>
      <c r="K73" s="79">
        <f t="shared" si="32"/>
        <v>0.16928612066405996</v>
      </c>
      <c r="L73" s="78">
        <f t="shared" si="33"/>
        <v>15550.0375</v>
      </c>
      <c r="M73" s="78">
        <f t="shared" si="34"/>
        <v>21156.125588235296</v>
      </c>
      <c r="N73" s="78">
        <v>20000</v>
      </c>
      <c r="O73" s="79">
        <f t="shared" si="35"/>
        <v>2.5370222736046558E-2</v>
      </c>
      <c r="P73" s="74"/>
    </row>
    <row r="74" spans="1:16" s="73" customFormat="1" x14ac:dyDescent="0.2">
      <c r="A74" s="72"/>
      <c r="B74" s="72" t="s">
        <v>119</v>
      </c>
      <c r="C74" s="72" t="s">
        <v>120</v>
      </c>
      <c r="D74" s="78">
        <v>0</v>
      </c>
      <c r="E74" s="78">
        <v>0</v>
      </c>
      <c r="F74" s="78">
        <v>0</v>
      </c>
      <c r="G74" s="78">
        <v>0</v>
      </c>
      <c r="H74" s="79"/>
      <c r="I74" s="78">
        <v>0</v>
      </c>
      <c r="J74" s="78">
        <f t="shared" si="31"/>
        <v>0</v>
      </c>
      <c r="K74" s="79"/>
      <c r="L74" s="78">
        <f t="shared" si="33"/>
        <v>0</v>
      </c>
      <c r="M74" s="78">
        <f t="shared" si="34"/>
        <v>0</v>
      </c>
      <c r="N74" s="78">
        <v>0</v>
      </c>
      <c r="O74" s="79"/>
      <c r="P74" s="74"/>
    </row>
    <row r="75" spans="1:16" s="73" customFormat="1" x14ac:dyDescent="0.2">
      <c r="A75" s="72"/>
      <c r="B75" s="72" t="s">
        <v>121</v>
      </c>
      <c r="C75" s="72" t="s">
        <v>122</v>
      </c>
      <c r="D75" s="78">
        <v>1270</v>
      </c>
      <c r="E75" s="78">
        <v>3800</v>
      </c>
      <c r="F75" s="78">
        <v>800</v>
      </c>
      <c r="G75" s="78">
        <v>1010</v>
      </c>
      <c r="H75" s="79">
        <f t="shared" si="36"/>
        <v>0.26250000000000001</v>
      </c>
      <c r="I75" s="78">
        <v>1150</v>
      </c>
      <c r="J75" s="78">
        <f t="shared" si="31"/>
        <v>1623.5294117647059</v>
      </c>
      <c r="K75" s="79">
        <f t="shared" si="32"/>
        <v>0.60745486313337216</v>
      </c>
      <c r="L75" s="78">
        <f t="shared" si="33"/>
        <v>1720</v>
      </c>
      <c r="M75" s="78">
        <f t="shared" si="34"/>
        <v>1316.7647058823529</v>
      </c>
      <c r="N75" s="78">
        <v>1300</v>
      </c>
      <c r="O75" s="79">
        <f t="shared" si="35"/>
        <v>0.28712871287128711</v>
      </c>
      <c r="P75" s="74"/>
    </row>
    <row r="76" spans="1:16" s="73" customFormat="1" x14ac:dyDescent="0.2">
      <c r="A76" s="72"/>
      <c r="B76" s="72" t="s">
        <v>123</v>
      </c>
      <c r="C76" s="72" t="s">
        <v>124</v>
      </c>
      <c r="D76" s="78">
        <v>0</v>
      </c>
      <c r="E76" s="78">
        <v>0</v>
      </c>
      <c r="F76" s="78">
        <v>0</v>
      </c>
      <c r="G76" s="78">
        <v>0</v>
      </c>
      <c r="H76" s="79"/>
      <c r="I76" s="78">
        <v>0</v>
      </c>
      <c r="J76" s="78">
        <f t="shared" si="31"/>
        <v>0</v>
      </c>
      <c r="K76" s="79"/>
      <c r="L76" s="78">
        <f t="shared" si="33"/>
        <v>0</v>
      </c>
      <c r="M76" s="78">
        <f t="shared" si="34"/>
        <v>0</v>
      </c>
      <c r="N76" s="78">
        <v>0</v>
      </c>
      <c r="O76" s="79"/>
      <c r="P76" s="74"/>
    </row>
    <row r="77" spans="1:16" s="73" customFormat="1" x14ac:dyDescent="0.2">
      <c r="A77" s="72"/>
      <c r="B77" s="72" t="s">
        <v>125</v>
      </c>
      <c r="C77" s="72" t="s">
        <v>126</v>
      </c>
      <c r="D77" s="78">
        <v>2994.9</v>
      </c>
      <c r="E77" s="78">
        <v>1282</v>
      </c>
      <c r="F77" s="78">
        <v>2059.2199999999998</v>
      </c>
      <c r="G77" s="78">
        <v>165.5</v>
      </c>
      <c r="H77" s="79">
        <f t="shared" si="36"/>
        <v>-0.91962976272569219</v>
      </c>
      <c r="I77" s="78">
        <v>295.39999999999998</v>
      </c>
      <c r="J77" s="78">
        <f t="shared" si="31"/>
        <v>417.03529411764703</v>
      </c>
      <c r="K77" s="79">
        <f t="shared" si="32"/>
        <v>1.5198507197440907</v>
      </c>
      <c r="L77" s="78">
        <f t="shared" si="33"/>
        <v>1625.4049999999997</v>
      </c>
      <c r="M77" s="78">
        <f t="shared" si="34"/>
        <v>291.26764705882351</v>
      </c>
      <c r="N77" s="78">
        <v>1000</v>
      </c>
      <c r="O77" s="79">
        <f t="shared" si="35"/>
        <v>5.0422960725075532</v>
      </c>
      <c r="P77" s="74"/>
    </row>
    <row r="78" spans="1:16" s="73" customFormat="1" x14ac:dyDescent="0.2">
      <c r="A78" s="72"/>
      <c r="B78" s="72" t="s">
        <v>127</v>
      </c>
      <c r="C78" s="72" t="s">
        <v>128</v>
      </c>
      <c r="D78" s="78">
        <v>0</v>
      </c>
      <c r="E78" s="78">
        <v>628</v>
      </c>
      <c r="F78" s="78">
        <v>0</v>
      </c>
      <c r="G78" s="78">
        <v>624</v>
      </c>
      <c r="H78" s="79"/>
      <c r="I78" s="78">
        <v>0</v>
      </c>
      <c r="J78" s="78">
        <f t="shared" si="31"/>
        <v>0</v>
      </c>
      <c r="K78" s="79">
        <f t="shared" si="32"/>
        <v>-1</v>
      </c>
      <c r="L78" s="78">
        <f t="shared" si="33"/>
        <v>313</v>
      </c>
      <c r="M78" s="78">
        <f t="shared" si="34"/>
        <v>312</v>
      </c>
      <c r="N78" s="78">
        <v>300</v>
      </c>
      <c r="O78" s="79">
        <f t="shared" si="35"/>
        <v>-0.51923076923076927</v>
      </c>
      <c r="P78" s="74"/>
    </row>
    <row r="79" spans="1:16" s="73" customFormat="1" x14ac:dyDescent="0.2">
      <c r="A79" s="72"/>
      <c r="B79" s="72" t="s">
        <v>129</v>
      </c>
      <c r="C79" s="72" t="s">
        <v>130</v>
      </c>
      <c r="D79" s="78">
        <v>21440.5</v>
      </c>
      <c r="E79" s="78">
        <v>32230</v>
      </c>
      <c r="F79" s="78">
        <v>52330</v>
      </c>
      <c r="G79" s="78">
        <v>95498.75</v>
      </c>
      <c r="H79" s="79">
        <f t="shared" si="36"/>
        <v>0.82493311675902925</v>
      </c>
      <c r="I79" s="78">
        <v>131918.01999999999</v>
      </c>
      <c r="J79" s="78">
        <f t="shared" si="31"/>
        <v>186237.20470588235</v>
      </c>
      <c r="K79" s="79">
        <f t="shared" si="32"/>
        <v>0.95015332353441639</v>
      </c>
      <c r="L79" s="78">
        <f t="shared" si="33"/>
        <v>50374.8125</v>
      </c>
      <c r="M79" s="78">
        <f t="shared" si="34"/>
        <v>140867.97735294118</v>
      </c>
      <c r="N79" s="78">
        <v>180000</v>
      </c>
      <c r="O79" s="79">
        <f t="shared" si="35"/>
        <v>0.88484142462597681</v>
      </c>
      <c r="P79" s="74"/>
    </row>
    <row r="80" spans="1:16" s="73" customFormat="1" x14ac:dyDescent="0.2">
      <c r="A80" s="72"/>
      <c r="B80" s="72" t="s">
        <v>131</v>
      </c>
      <c r="C80" s="72" t="s">
        <v>132</v>
      </c>
      <c r="D80" s="78">
        <v>0</v>
      </c>
      <c r="E80" s="78">
        <v>0</v>
      </c>
      <c r="F80" s="78">
        <v>0</v>
      </c>
      <c r="G80" s="78">
        <v>0</v>
      </c>
      <c r="H80" s="79"/>
      <c r="I80" s="78">
        <v>0</v>
      </c>
      <c r="J80" s="78">
        <f t="shared" si="31"/>
        <v>0</v>
      </c>
      <c r="K80" s="79"/>
      <c r="L80" s="78">
        <f t="shared" si="33"/>
        <v>0</v>
      </c>
      <c r="M80" s="78">
        <f t="shared" si="34"/>
        <v>0</v>
      </c>
      <c r="N80" s="78">
        <v>0</v>
      </c>
      <c r="O80" s="79"/>
      <c r="P80" s="74"/>
    </row>
    <row r="81" spans="1:16" s="73" customFormat="1" x14ac:dyDescent="0.2">
      <c r="A81" s="72"/>
      <c r="B81" s="72"/>
      <c r="C81" s="72"/>
      <c r="D81" s="78" t="s">
        <v>47</v>
      </c>
      <c r="E81" s="78" t="s">
        <v>47</v>
      </c>
      <c r="F81" s="78" t="s">
        <v>47</v>
      </c>
      <c r="G81" s="78" t="s">
        <v>47</v>
      </c>
      <c r="H81" s="79"/>
      <c r="I81" s="78" t="s">
        <v>47</v>
      </c>
      <c r="J81" s="78"/>
      <c r="K81" s="79"/>
      <c r="L81" s="78"/>
      <c r="M81" s="78"/>
      <c r="N81" s="78"/>
      <c r="O81" s="79"/>
      <c r="P81" s="74"/>
    </row>
    <row r="82" spans="1:16" s="73" customFormat="1" x14ac:dyDescent="0.2">
      <c r="A82" s="72"/>
      <c r="B82" s="72"/>
      <c r="C82" s="77" t="s">
        <v>48</v>
      </c>
      <c r="D82" s="80">
        <v>297570.07</v>
      </c>
      <c r="E82" s="80">
        <v>295610.32</v>
      </c>
      <c r="F82" s="80">
        <v>419747.23</v>
      </c>
      <c r="G82" s="80">
        <v>556818.27</v>
      </c>
      <c r="H82" s="79">
        <f t="shared" ref="H82" si="37">(G82-F82)/F82</f>
        <v>0.32655615142475164</v>
      </c>
      <c r="I82" s="80">
        <v>535841.15</v>
      </c>
      <c r="J82" s="78">
        <f t="shared" si="31"/>
        <v>756481.62352941185</v>
      </c>
      <c r="K82" s="79">
        <f t="shared" si="32"/>
        <v>0.35857902710234674</v>
      </c>
      <c r="L82" s="78">
        <f t="shared" si="33"/>
        <v>392436.47250000003</v>
      </c>
      <c r="M82" s="78">
        <f t="shared" si="34"/>
        <v>656649.94676470594</v>
      </c>
      <c r="N82" s="80">
        <f>SUM(N57:N80)</f>
        <v>292300</v>
      </c>
      <c r="O82" s="81">
        <f t="shared" si="35"/>
        <v>-0.47505314435893065</v>
      </c>
      <c r="P82" s="74"/>
    </row>
    <row r="83" spans="1:16" s="73" customFormat="1" x14ac:dyDescent="0.2">
      <c r="A83" s="72"/>
      <c r="B83" s="72"/>
      <c r="C83" s="72"/>
      <c r="D83" s="78"/>
      <c r="E83" s="78"/>
      <c r="F83" s="78"/>
      <c r="G83" s="78"/>
      <c r="H83" s="79"/>
      <c r="I83" s="78"/>
      <c r="J83" s="78"/>
      <c r="K83" s="79"/>
      <c r="L83" s="78"/>
      <c r="M83" s="78"/>
      <c r="N83" s="78"/>
      <c r="O83" s="79"/>
      <c r="P83" s="74"/>
    </row>
    <row r="84" spans="1:16" s="73" customFormat="1" x14ac:dyDescent="0.2">
      <c r="A84" s="72"/>
      <c r="B84" s="72"/>
      <c r="C84" s="77" t="s">
        <v>133</v>
      </c>
      <c r="D84" s="78"/>
      <c r="E84" s="78"/>
      <c r="F84" s="78"/>
      <c r="G84" s="78"/>
      <c r="H84" s="79"/>
      <c r="I84" s="78"/>
      <c r="J84" s="78"/>
      <c r="K84" s="79"/>
      <c r="L84" s="78"/>
      <c r="M84" s="78"/>
      <c r="N84" s="78"/>
      <c r="O84" s="79"/>
      <c r="P84" s="74"/>
    </row>
    <row r="85" spans="1:16" s="73" customFormat="1" x14ac:dyDescent="0.2">
      <c r="A85" s="72"/>
      <c r="B85" s="72"/>
      <c r="C85" s="72"/>
      <c r="D85" s="78"/>
      <c r="E85" s="78"/>
      <c r="F85" s="78"/>
      <c r="G85" s="78"/>
      <c r="H85" s="79"/>
      <c r="I85" s="78"/>
      <c r="J85" s="78"/>
      <c r="K85" s="79"/>
      <c r="L85" s="78"/>
      <c r="M85" s="78"/>
      <c r="N85" s="78"/>
      <c r="O85" s="79"/>
      <c r="P85" s="74"/>
    </row>
    <row r="86" spans="1:16" s="73" customFormat="1" x14ac:dyDescent="0.2">
      <c r="A86" s="72"/>
      <c r="B86" s="72" t="s">
        <v>91</v>
      </c>
      <c r="C86" s="72" t="s">
        <v>92</v>
      </c>
      <c r="D86" s="78">
        <v>47608.959999999999</v>
      </c>
      <c r="E86" s="78">
        <v>50637.14</v>
      </c>
      <c r="F86" s="78">
        <v>72791.23</v>
      </c>
      <c r="G86" s="78">
        <v>165728.03</v>
      </c>
      <c r="H86" s="79">
        <f t="shared" ref="H86:H87" si="38">(G86-F86)/F86</f>
        <v>1.2767582028769127</v>
      </c>
      <c r="I86" s="78">
        <v>225816.94</v>
      </c>
      <c r="J86" s="78">
        <f t="shared" ref="J86:J87" si="39">+(I86/8.5)*12</f>
        <v>318800.38588235294</v>
      </c>
      <c r="K86" s="79">
        <f t="shared" ref="K86:K87" si="40">(J86-G86)/G86</f>
        <v>0.92363588635159033</v>
      </c>
      <c r="L86" s="78">
        <f t="shared" ref="L86:L87" si="41">SUM(D86:G86)/4</f>
        <v>84191.34</v>
      </c>
      <c r="M86" s="78">
        <f t="shared" ref="M86:M87" si="42">SUM(G86+J86)/2</f>
        <v>242264.20794117649</v>
      </c>
      <c r="N86" s="78">
        <v>310000</v>
      </c>
      <c r="O86" s="79">
        <f t="shared" ref="O86:O87" si="43">(N86-G86)/G86</f>
        <v>0.87053451368486068</v>
      </c>
      <c r="P86" s="74"/>
    </row>
    <row r="87" spans="1:16" s="73" customFormat="1" x14ac:dyDescent="0.2">
      <c r="A87" s="72"/>
      <c r="B87" s="72" t="s">
        <v>97</v>
      </c>
      <c r="C87" s="72" t="s">
        <v>98</v>
      </c>
      <c r="D87" s="78">
        <v>112918.37</v>
      </c>
      <c r="E87" s="78">
        <v>125200.5</v>
      </c>
      <c r="F87" s="78">
        <v>163223.18</v>
      </c>
      <c r="G87" s="78">
        <v>191956.86</v>
      </c>
      <c r="H87" s="79">
        <f t="shared" si="38"/>
        <v>0.17603921207759826</v>
      </c>
      <c r="I87" s="78">
        <v>99319.039999999994</v>
      </c>
      <c r="J87" s="78">
        <f t="shared" si="39"/>
        <v>140215.11529411766</v>
      </c>
      <c r="K87" s="79">
        <f t="shared" si="40"/>
        <v>-0.26954881792649837</v>
      </c>
      <c r="L87" s="78">
        <f t="shared" si="41"/>
        <v>148324.72749999998</v>
      </c>
      <c r="M87" s="78">
        <f t="shared" si="42"/>
        <v>166085.98764705882</v>
      </c>
      <c r="N87" s="78">
        <v>165000</v>
      </c>
      <c r="O87" s="79">
        <f t="shared" si="43"/>
        <v>-0.14043186578484346</v>
      </c>
      <c r="P87" s="74"/>
    </row>
    <row r="88" spans="1:16" s="73" customFormat="1" x14ac:dyDescent="0.2">
      <c r="A88" s="72"/>
      <c r="B88" s="72" t="s">
        <v>1596</v>
      </c>
      <c r="C88" s="72" t="s">
        <v>1595</v>
      </c>
      <c r="D88" s="78">
        <v>0</v>
      </c>
      <c r="E88" s="78">
        <v>0</v>
      </c>
      <c r="F88" s="78">
        <v>0</v>
      </c>
      <c r="G88" s="78">
        <v>0</v>
      </c>
      <c r="H88" s="79"/>
      <c r="I88" s="78">
        <v>0</v>
      </c>
      <c r="J88" s="78">
        <v>0</v>
      </c>
      <c r="K88" s="79"/>
      <c r="L88" s="78">
        <v>0</v>
      </c>
      <c r="M88" s="78">
        <v>0</v>
      </c>
      <c r="N88" s="78">
        <v>300000</v>
      </c>
      <c r="O88" s="79"/>
      <c r="P88" s="74"/>
    </row>
    <row r="89" spans="1:16" s="73" customFormat="1" x14ac:dyDescent="0.2">
      <c r="A89" s="72"/>
      <c r="B89" s="72" t="s">
        <v>134</v>
      </c>
      <c r="C89" s="72" t="s">
        <v>135</v>
      </c>
      <c r="D89" s="78">
        <v>0</v>
      </c>
      <c r="E89" s="78">
        <v>0</v>
      </c>
      <c r="F89" s="78">
        <v>0</v>
      </c>
      <c r="G89" s="78">
        <v>500</v>
      </c>
      <c r="H89" s="79"/>
      <c r="I89" s="78">
        <v>0</v>
      </c>
      <c r="J89" s="78">
        <f t="shared" ref="J89:J93" si="44">+(I89/8.5)*12</f>
        <v>0</v>
      </c>
      <c r="K89" s="79">
        <f t="shared" ref="K89:K93" si="45">(J89-G89)/G89</f>
        <v>-1</v>
      </c>
      <c r="L89" s="78">
        <f t="shared" ref="L89:L93" si="46">SUM(D89:G89)/4</f>
        <v>125</v>
      </c>
      <c r="M89" s="78">
        <f t="shared" ref="M89:M93" si="47">SUM(G89+J89)/2</f>
        <v>250</v>
      </c>
      <c r="N89" s="78">
        <v>0</v>
      </c>
      <c r="O89" s="82">
        <f t="shared" ref="O89:O154" si="48">(N89-G89)/G89</f>
        <v>-1</v>
      </c>
      <c r="P89" s="74"/>
    </row>
    <row r="90" spans="1:16" s="73" customFormat="1" x14ac:dyDescent="0.2">
      <c r="A90" s="72"/>
      <c r="B90" s="72" t="s">
        <v>136</v>
      </c>
      <c r="C90" s="72" t="s">
        <v>137</v>
      </c>
      <c r="D90" s="78">
        <v>6496</v>
      </c>
      <c r="E90" s="78">
        <v>6496</v>
      </c>
      <c r="F90" s="78">
        <v>0</v>
      </c>
      <c r="G90" s="78">
        <v>6496</v>
      </c>
      <c r="H90" s="79"/>
      <c r="I90" s="78">
        <v>0</v>
      </c>
      <c r="J90" s="78">
        <f t="shared" si="44"/>
        <v>0</v>
      </c>
      <c r="K90" s="79">
        <f t="shared" si="45"/>
        <v>-1</v>
      </c>
      <c r="L90" s="78">
        <f t="shared" si="46"/>
        <v>4872</v>
      </c>
      <c r="M90" s="78">
        <f t="shared" si="47"/>
        <v>3248</v>
      </c>
      <c r="N90" s="78">
        <v>6496</v>
      </c>
      <c r="O90" s="82">
        <f t="shared" si="48"/>
        <v>0</v>
      </c>
      <c r="P90" s="74"/>
    </row>
    <row r="91" spans="1:16" s="73" customFormat="1" x14ac:dyDescent="0.2">
      <c r="A91" s="72"/>
      <c r="B91" s="72" t="s">
        <v>138</v>
      </c>
      <c r="C91" s="72" t="s">
        <v>139</v>
      </c>
      <c r="D91" s="78">
        <v>0</v>
      </c>
      <c r="E91" s="78">
        <v>0</v>
      </c>
      <c r="F91" s="78">
        <v>0</v>
      </c>
      <c r="G91" s="78">
        <v>0</v>
      </c>
      <c r="H91" s="79"/>
      <c r="I91" s="78">
        <v>0</v>
      </c>
      <c r="J91" s="78">
        <f t="shared" si="44"/>
        <v>0</v>
      </c>
      <c r="K91" s="79"/>
      <c r="L91" s="78">
        <f t="shared" si="46"/>
        <v>0</v>
      </c>
      <c r="M91" s="78">
        <f t="shared" si="47"/>
        <v>0</v>
      </c>
      <c r="N91" s="78">
        <v>0</v>
      </c>
      <c r="O91" s="81"/>
      <c r="P91" s="74"/>
    </row>
    <row r="92" spans="1:16" s="73" customFormat="1" x14ac:dyDescent="0.2">
      <c r="A92" s="72"/>
      <c r="B92" s="72"/>
      <c r="C92" s="72"/>
      <c r="D92" s="78" t="s">
        <v>47</v>
      </c>
      <c r="E92" s="78" t="s">
        <v>47</v>
      </c>
      <c r="F92" s="78" t="s">
        <v>47</v>
      </c>
      <c r="G92" s="78" t="s">
        <v>47</v>
      </c>
      <c r="H92" s="79"/>
      <c r="I92" s="78" t="s">
        <v>47</v>
      </c>
      <c r="J92" s="78"/>
      <c r="K92" s="79"/>
      <c r="L92" s="78"/>
      <c r="M92" s="78"/>
      <c r="N92" s="78"/>
      <c r="O92" s="81"/>
      <c r="P92" s="74"/>
    </row>
    <row r="93" spans="1:16" s="73" customFormat="1" x14ac:dyDescent="0.2">
      <c r="A93" s="72"/>
      <c r="B93" s="72"/>
      <c r="C93" s="77" t="s">
        <v>48</v>
      </c>
      <c r="D93" s="80">
        <v>6496</v>
      </c>
      <c r="E93" s="80">
        <v>6496</v>
      </c>
      <c r="F93" s="80">
        <v>0</v>
      </c>
      <c r="G93" s="80">
        <v>6996</v>
      </c>
      <c r="H93" s="79" t="e">
        <f t="shared" ref="H93" si="49">(G93-F93)/F93</f>
        <v>#DIV/0!</v>
      </c>
      <c r="I93" s="80">
        <v>0</v>
      </c>
      <c r="J93" s="78">
        <f t="shared" si="44"/>
        <v>0</v>
      </c>
      <c r="K93" s="79">
        <f t="shared" si="45"/>
        <v>-1</v>
      </c>
      <c r="L93" s="78">
        <f t="shared" si="46"/>
        <v>4997</v>
      </c>
      <c r="M93" s="78">
        <f t="shared" si="47"/>
        <v>3498</v>
      </c>
      <c r="N93" s="80">
        <f>SUM(N86:N91)</f>
        <v>781496</v>
      </c>
      <c r="O93" s="81">
        <f t="shared" si="48"/>
        <v>110.70611778158948</v>
      </c>
      <c r="P93" s="74"/>
    </row>
    <row r="94" spans="1:16" s="73" customFormat="1" x14ac:dyDescent="0.2">
      <c r="A94" s="72"/>
      <c r="B94" s="72"/>
      <c r="C94" s="72"/>
      <c r="D94" s="78"/>
      <c r="E94" s="78"/>
      <c r="F94" s="78"/>
      <c r="G94" s="78"/>
      <c r="H94" s="79"/>
      <c r="I94" s="78"/>
      <c r="J94" s="78"/>
      <c r="K94" s="79"/>
      <c r="L94" s="78"/>
      <c r="M94" s="78"/>
      <c r="N94" s="78"/>
      <c r="O94" s="81"/>
      <c r="P94" s="74"/>
    </row>
    <row r="95" spans="1:16" s="73" customFormat="1" x14ac:dyDescent="0.2">
      <c r="A95" s="72"/>
      <c r="B95" s="72"/>
      <c r="C95" s="77" t="s">
        <v>140</v>
      </c>
      <c r="D95" s="78"/>
      <c r="E95" s="78"/>
      <c r="F95" s="78"/>
      <c r="G95" s="78"/>
      <c r="H95" s="79"/>
      <c r="I95" s="78"/>
      <c r="J95" s="78"/>
      <c r="K95" s="79"/>
      <c r="L95" s="78"/>
      <c r="M95" s="78"/>
      <c r="N95" s="78"/>
      <c r="O95" s="81"/>
      <c r="P95" s="74"/>
    </row>
    <row r="96" spans="1:16" s="73" customFormat="1" x14ac:dyDescent="0.2">
      <c r="A96" s="72"/>
      <c r="B96" s="72"/>
      <c r="C96" s="83"/>
      <c r="D96" s="78"/>
      <c r="E96" s="78"/>
      <c r="F96" s="78"/>
      <c r="G96" s="78"/>
      <c r="H96" s="79"/>
      <c r="I96" s="78"/>
      <c r="J96" s="78"/>
      <c r="K96" s="79"/>
      <c r="L96" s="78"/>
      <c r="M96" s="78"/>
      <c r="N96" s="78"/>
      <c r="O96" s="81"/>
      <c r="P96" s="74"/>
    </row>
    <row r="97" spans="1:16" s="73" customFormat="1" x14ac:dyDescent="0.2">
      <c r="A97" s="72"/>
      <c r="B97" s="72" t="s">
        <v>141</v>
      </c>
      <c r="C97" s="72" t="s">
        <v>142</v>
      </c>
      <c r="D97" s="78">
        <v>16199.01</v>
      </c>
      <c r="E97" s="78">
        <v>10155</v>
      </c>
      <c r="F97" s="78">
        <v>8550</v>
      </c>
      <c r="G97" s="78">
        <v>5792.19</v>
      </c>
      <c r="H97" s="79">
        <f t="shared" ref="H97:H99" si="50">(G97-F97)/F97</f>
        <v>-0.32255087719298248</v>
      </c>
      <c r="I97" s="78">
        <v>3768</v>
      </c>
      <c r="J97" s="78">
        <f t="shared" ref="J97:J105" si="51">+(I97/8.5)*12</f>
        <v>5319.5294117647063</v>
      </c>
      <c r="K97" s="79">
        <f t="shared" ref="K97:K105" si="52">(J97-G97)/G97</f>
        <v>-8.1603087646519426E-2</v>
      </c>
      <c r="L97" s="78">
        <f t="shared" ref="L97" si="53">SUM(D97:G97)/4</f>
        <v>10174.050000000001</v>
      </c>
      <c r="M97" s="78">
        <f t="shared" ref="M97:M105" si="54">SUM(G97+J97)/2</f>
        <v>5555.8597058823525</v>
      </c>
      <c r="N97" s="78">
        <v>6600</v>
      </c>
      <c r="O97" s="82">
        <f t="shared" si="48"/>
        <v>0.13946538355958635</v>
      </c>
      <c r="P97" s="74"/>
    </row>
    <row r="98" spans="1:16" s="73" customFormat="1" x14ac:dyDescent="0.2">
      <c r="A98" s="72"/>
      <c r="B98" s="72" t="s">
        <v>143</v>
      </c>
      <c r="C98" s="72" t="s">
        <v>144</v>
      </c>
      <c r="D98" s="78">
        <v>0</v>
      </c>
      <c r="E98" s="78">
        <v>0</v>
      </c>
      <c r="F98" s="78">
        <v>0</v>
      </c>
      <c r="G98" s="78">
        <v>20</v>
      </c>
      <c r="H98" s="79"/>
      <c r="I98" s="78">
        <v>0</v>
      </c>
      <c r="J98" s="78">
        <f t="shared" si="51"/>
        <v>0</v>
      </c>
      <c r="K98" s="79">
        <f t="shared" si="52"/>
        <v>-1</v>
      </c>
      <c r="L98" s="78">
        <f t="shared" ref="L98:L105" si="55">SUM(D98:G98)/4</f>
        <v>5</v>
      </c>
      <c r="M98" s="78">
        <f t="shared" si="54"/>
        <v>10</v>
      </c>
      <c r="N98" s="78">
        <v>0</v>
      </c>
      <c r="O98" s="82">
        <f t="shared" si="48"/>
        <v>-1</v>
      </c>
      <c r="P98" s="74"/>
    </row>
    <row r="99" spans="1:16" s="73" customFormat="1" x14ac:dyDescent="0.2">
      <c r="A99" s="72"/>
      <c r="B99" s="72" t="s">
        <v>145</v>
      </c>
      <c r="C99" s="72" t="s">
        <v>146</v>
      </c>
      <c r="D99" s="78">
        <v>5450.25</v>
      </c>
      <c r="E99" s="78">
        <v>3140</v>
      </c>
      <c r="F99" s="78">
        <v>4897.5</v>
      </c>
      <c r="G99" s="78">
        <v>2390.73</v>
      </c>
      <c r="H99" s="79">
        <f t="shared" si="50"/>
        <v>-0.5118468606431853</v>
      </c>
      <c r="I99" s="78">
        <v>1144</v>
      </c>
      <c r="J99" s="78">
        <f t="shared" si="51"/>
        <v>1615.0588235294117</v>
      </c>
      <c r="K99" s="79">
        <f t="shared" si="52"/>
        <v>-0.32444950976086312</v>
      </c>
      <c r="L99" s="78">
        <f t="shared" si="55"/>
        <v>3969.62</v>
      </c>
      <c r="M99" s="78">
        <f t="shared" si="54"/>
        <v>2002.8944117647059</v>
      </c>
      <c r="N99" s="78">
        <v>2000</v>
      </c>
      <c r="O99" s="82">
        <f t="shared" si="48"/>
        <v>-0.16343543603836486</v>
      </c>
      <c r="P99" s="74"/>
    </row>
    <row r="100" spans="1:16" s="73" customFormat="1" x14ac:dyDescent="0.2">
      <c r="A100" s="72"/>
      <c r="B100" s="72" t="s">
        <v>147</v>
      </c>
      <c r="C100" s="72" t="s">
        <v>148</v>
      </c>
      <c r="D100" s="78">
        <v>0</v>
      </c>
      <c r="E100" s="78">
        <v>0</v>
      </c>
      <c r="F100" s="78">
        <v>0</v>
      </c>
      <c r="G100" s="78">
        <v>0</v>
      </c>
      <c r="H100" s="79"/>
      <c r="I100" s="78">
        <v>0</v>
      </c>
      <c r="J100" s="78">
        <f t="shared" si="51"/>
        <v>0</v>
      </c>
      <c r="K100" s="79"/>
      <c r="L100" s="78">
        <f t="shared" si="55"/>
        <v>0</v>
      </c>
      <c r="M100" s="78">
        <f t="shared" si="54"/>
        <v>0</v>
      </c>
      <c r="N100" s="78">
        <v>0</v>
      </c>
      <c r="O100" s="82"/>
      <c r="P100" s="74"/>
    </row>
    <row r="101" spans="1:16" s="73" customFormat="1" x14ac:dyDescent="0.2">
      <c r="A101" s="72"/>
      <c r="B101" s="72" t="s">
        <v>149</v>
      </c>
      <c r="C101" s="72" t="s">
        <v>150</v>
      </c>
      <c r="D101" s="78">
        <v>19108.09</v>
      </c>
      <c r="E101" s="78">
        <v>8417.2999999999993</v>
      </c>
      <c r="F101" s="78">
        <v>3235.5</v>
      </c>
      <c r="G101" s="78">
        <v>2333.75</v>
      </c>
      <c r="H101" s="79">
        <f t="shared" ref="H101" si="56">(G101-F101)/F101</f>
        <v>-0.2787049915005409</v>
      </c>
      <c r="I101" s="78">
        <v>266</v>
      </c>
      <c r="J101" s="78">
        <f t="shared" si="51"/>
        <v>375.52941176470586</v>
      </c>
      <c r="K101" s="79">
        <f t="shared" si="52"/>
        <v>-0.83908755789407352</v>
      </c>
      <c r="L101" s="78">
        <f t="shared" si="55"/>
        <v>8273.66</v>
      </c>
      <c r="M101" s="78">
        <f t="shared" si="54"/>
        <v>1354.6397058823529</v>
      </c>
      <c r="N101" s="78">
        <v>0</v>
      </c>
      <c r="O101" s="82">
        <f t="shared" si="48"/>
        <v>-1</v>
      </c>
      <c r="P101" s="74"/>
    </row>
    <row r="102" spans="1:16" s="73" customFormat="1" x14ac:dyDescent="0.2">
      <c r="A102" s="72"/>
      <c r="B102" s="72" t="s">
        <v>151</v>
      </c>
      <c r="C102" s="72" t="s">
        <v>152</v>
      </c>
      <c r="D102" s="78">
        <v>0</v>
      </c>
      <c r="E102" s="78">
        <v>0</v>
      </c>
      <c r="F102" s="78">
        <v>0</v>
      </c>
      <c r="G102" s="78">
        <v>0</v>
      </c>
      <c r="H102" s="79"/>
      <c r="I102" s="78">
        <v>0</v>
      </c>
      <c r="J102" s="78">
        <f t="shared" si="51"/>
        <v>0</v>
      </c>
      <c r="K102" s="79"/>
      <c r="L102" s="78">
        <f t="shared" si="55"/>
        <v>0</v>
      </c>
      <c r="M102" s="78">
        <f t="shared" si="54"/>
        <v>0</v>
      </c>
      <c r="N102" s="78">
        <v>0</v>
      </c>
      <c r="O102" s="82"/>
      <c r="P102" s="74"/>
    </row>
    <row r="103" spans="1:16" s="73" customFormat="1" x14ac:dyDescent="0.2">
      <c r="A103" s="72"/>
      <c r="B103" s="72" t="s">
        <v>153</v>
      </c>
      <c r="C103" s="72" t="s">
        <v>154</v>
      </c>
      <c r="D103" s="78">
        <v>1259.67</v>
      </c>
      <c r="E103" s="78">
        <v>1178.83</v>
      </c>
      <c r="F103" s="78">
        <v>883.4</v>
      </c>
      <c r="G103" s="78">
        <v>766.59</v>
      </c>
      <c r="H103" s="79">
        <f t="shared" ref="H103" si="57">(G103-F103)/F103</f>
        <v>-0.13222775639574366</v>
      </c>
      <c r="I103" s="78">
        <v>311.68</v>
      </c>
      <c r="J103" s="78">
        <f t="shared" si="51"/>
        <v>440.0188235294118</v>
      </c>
      <c r="K103" s="79">
        <f t="shared" si="52"/>
        <v>-0.42600500459253082</v>
      </c>
      <c r="L103" s="78">
        <f t="shared" si="55"/>
        <v>1022.1225000000001</v>
      </c>
      <c r="M103" s="78">
        <f t="shared" si="54"/>
        <v>603.30441176470595</v>
      </c>
      <c r="N103" s="78">
        <v>600</v>
      </c>
      <c r="O103" s="82">
        <f t="shared" si="48"/>
        <v>-0.21731303565139126</v>
      </c>
      <c r="P103" s="74"/>
    </row>
    <row r="104" spans="1:16" s="73" customFormat="1" x14ac:dyDescent="0.2">
      <c r="A104" s="72"/>
      <c r="B104" s="72"/>
      <c r="C104" s="72"/>
      <c r="D104" s="78" t="s">
        <v>47</v>
      </c>
      <c r="E104" s="78" t="s">
        <v>47</v>
      </c>
      <c r="F104" s="78" t="s">
        <v>47</v>
      </c>
      <c r="G104" s="78" t="s">
        <v>47</v>
      </c>
      <c r="H104" s="79"/>
      <c r="I104" s="78" t="s">
        <v>47</v>
      </c>
      <c r="J104" s="78"/>
      <c r="K104" s="79"/>
      <c r="L104" s="78"/>
      <c r="M104" s="78"/>
      <c r="N104" s="78"/>
      <c r="O104" s="81"/>
      <c r="P104" s="74"/>
    </row>
    <row r="105" spans="1:16" s="73" customFormat="1" x14ac:dyDescent="0.2">
      <c r="A105" s="72"/>
      <c r="B105" s="72"/>
      <c r="C105" s="77" t="s">
        <v>155</v>
      </c>
      <c r="D105" s="80">
        <v>42017.02</v>
      </c>
      <c r="E105" s="80">
        <v>22891.13</v>
      </c>
      <c r="F105" s="80">
        <v>17566.400000000001</v>
      </c>
      <c r="G105" s="80">
        <v>11303.26</v>
      </c>
      <c r="H105" s="79">
        <f t="shared" ref="H105" si="58">(G105-F105)/F105</f>
        <v>-0.35654089625648971</v>
      </c>
      <c r="I105" s="80">
        <v>5489.68</v>
      </c>
      <c r="J105" s="78">
        <f t="shared" si="51"/>
        <v>7750.1364705882352</v>
      </c>
      <c r="K105" s="79">
        <f t="shared" si="52"/>
        <v>-0.31434502341906362</v>
      </c>
      <c r="L105" s="78">
        <f t="shared" si="55"/>
        <v>23444.452499999996</v>
      </c>
      <c r="M105" s="78">
        <f t="shared" si="54"/>
        <v>9526.6982352941177</v>
      </c>
      <c r="N105" s="80">
        <f>SUM(N97:N103)</f>
        <v>9200</v>
      </c>
      <c r="O105" s="81">
        <f t="shared" si="48"/>
        <v>-0.18607552157519161</v>
      </c>
      <c r="P105" s="74"/>
    </row>
    <row r="106" spans="1:16" s="73" customFormat="1" x14ac:dyDescent="0.2">
      <c r="A106" s="72"/>
      <c r="B106" s="72"/>
      <c r="C106" s="72"/>
      <c r="D106" s="78"/>
      <c r="E106" s="78"/>
      <c r="F106" s="78"/>
      <c r="G106" s="78"/>
      <c r="H106" s="79"/>
      <c r="I106" s="78"/>
      <c r="J106" s="78"/>
      <c r="K106" s="79"/>
      <c r="L106" s="78"/>
      <c r="M106" s="78"/>
      <c r="N106" s="78"/>
      <c r="O106" s="81"/>
      <c r="P106" s="74"/>
    </row>
    <row r="107" spans="1:16" s="73" customFormat="1" x14ac:dyDescent="0.2">
      <c r="A107" s="72"/>
      <c r="B107" s="72"/>
      <c r="C107" s="77" t="s">
        <v>156</v>
      </c>
      <c r="D107" s="78"/>
      <c r="E107" s="78"/>
      <c r="F107" s="78"/>
      <c r="G107" s="78"/>
      <c r="H107" s="79"/>
      <c r="I107" s="78"/>
      <c r="J107" s="78"/>
      <c r="K107" s="79"/>
      <c r="L107" s="78"/>
      <c r="M107" s="78"/>
      <c r="N107" s="78"/>
      <c r="O107" s="81"/>
      <c r="P107" s="74"/>
    </row>
    <row r="108" spans="1:16" s="73" customFormat="1" x14ac:dyDescent="0.2">
      <c r="A108" s="72"/>
      <c r="B108" s="72"/>
      <c r="C108" s="72"/>
      <c r="D108" s="78"/>
      <c r="E108" s="78"/>
      <c r="F108" s="78"/>
      <c r="G108" s="78"/>
      <c r="H108" s="79"/>
      <c r="I108" s="78"/>
      <c r="J108" s="78"/>
      <c r="K108" s="79"/>
      <c r="L108" s="78"/>
      <c r="M108" s="78"/>
      <c r="N108" s="78"/>
      <c r="O108" s="81"/>
      <c r="P108" s="74"/>
    </row>
    <row r="109" spans="1:16" s="73" customFormat="1" x14ac:dyDescent="0.2">
      <c r="A109" s="72"/>
      <c r="B109" s="72" t="s">
        <v>157</v>
      </c>
      <c r="C109" s="72" t="s">
        <v>158</v>
      </c>
      <c r="D109" s="78">
        <v>0</v>
      </c>
      <c r="E109" s="78">
        <v>0</v>
      </c>
      <c r="F109" s="78">
        <v>0</v>
      </c>
      <c r="G109" s="78">
        <v>0</v>
      </c>
      <c r="H109" s="79"/>
      <c r="I109" s="78">
        <v>0</v>
      </c>
      <c r="J109" s="78">
        <f t="shared" ref="J109:J119" si="59">+(I109/8.5)*12</f>
        <v>0</v>
      </c>
      <c r="K109" s="79"/>
      <c r="L109" s="78">
        <f t="shared" ref="L109" si="60">SUM(D109:G109)/4</f>
        <v>0</v>
      </c>
      <c r="M109" s="78">
        <f t="shared" ref="M109:M119" si="61">SUM(G109+J109)/2</f>
        <v>0</v>
      </c>
      <c r="N109" s="78">
        <v>0</v>
      </c>
      <c r="O109" s="81"/>
      <c r="P109" s="74"/>
    </row>
    <row r="110" spans="1:16" s="73" customFormat="1" x14ac:dyDescent="0.2">
      <c r="A110" s="72"/>
      <c r="B110" s="72" t="s">
        <v>159</v>
      </c>
      <c r="C110" s="72" t="s">
        <v>160</v>
      </c>
      <c r="D110" s="78">
        <v>0</v>
      </c>
      <c r="E110" s="78">
        <v>200</v>
      </c>
      <c r="F110" s="78">
        <v>100</v>
      </c>
      <c r="G110" s="78">
        <v>3407.26</v>
      </c>
      <c r="H110" s="79">
        <f t="shared" ref="H110" si="62">(G110-F110)/F110</f>
        <v>33.072600000000001</v>
      </c>
      <c r="I110" s="78">
        <v>150</v>
      </c>
      <c r="J110" s="78">
        <f t="shared" si="59"/>
        <v>211.76470588235296</v>
      </c>
      <c r="K110" s="79">
        <f t="shared" ref="K110:K119" si="63">(J110-G110)/G110</f>
        <v>-0.93784897369664977</v>
      </c>
      <c r="L110" s="78">
        <f t="shared" ref="L110:L119" si="64">SUM(D110:G110)/4</f>
        <v>926.81500000000005</v>
      </c>
      <c r="M110" s="78">
        <f t="shared" si="61"/>
        <v>1809.5123529411767</v>
      </c>
      <c r="N110" s="78">
        <v>1800</v>
      </c>
      <c r="O110" s="82">
        <f t="shared" si="48"/>
        <v>-0.47171627642152347</v>
      </c>
      <c r="P110" s="74"/>
    </row>
    <row r="111" spans="1:16" s="73" customFormat="1" x14ac:dyDescent="0.2">
      <c r="A111" s="72"/>
      <c r="B111" s="72" t="s">
        <v>161</v>
      </c>
      <c r="C111" s="72" t="s">
        <v>162</v>
      </c>
      <c r="D111" s="78">
        <v>0</v>
      </c>
      <c r="E111" s="78">
        <v>0</v>
      </c>
      <c r="F111" s="78">
        <v>0</v>
      </c>
      <c r="G111" s="78">
        <v>0</v>
      </c>
      <c r="H111" s="79"/>
      <c r="I111" s="78">
        <v>0</v>
      </c>
      <c r="J111" s="78">
        <f t="shared" si="59"/>
        <v>0</v>
      </c>
      <c r="K111" s="79"/>
      <c r="L111" s="78">
        <f t="shared" si="64"/>
        <v>0</v>
      </c>
      <c r="M111" s="78">
        <f t="shared" si="61"/>
        <v>0</v>
      </c>
      <c r="N111" s="78">
        <v>0</v>
      </c>
      <c r="O111" s="82"/>
      <c r="P111" s="74"/>
    </row>
    <row r="112" spans="1:16" s="73" customFormat="1" x14ac:dyDescent="0.2">
      <c r="A112" s="72"/>
      <c r="B112" s="72" t="s">
        <v>163</v>
      </c>
      <c r="C112" s="72" t="s">
        <v>164</v>
      </c>
      <c r="D112" s="78">
        <v>3600</v>
      </c>
      <c r="E112" s="78">
        <v>3300</v>
      </c>
      <c r="F112" s="78">
        <v>3600</v>
      </c>
      <c r="G112" s="78">
        <v>3600</v>
      </c>
      <c r="H112" s="79">
        <f t="shared" ref="H112" si="65">(G112-F112)/F112</f>
        <v>0</v>
      </c>
      <c r="I112" s="78">
        <v>2100</v>
      </c>
      <c r="J112" s="78">
        <f t="shared" si="59"/>
        <v>2964.7058823529414</v>
      </c>
      <c r="K112" s="79">
        <f t="shared" si="63"/>
        <v>-0.17647058823529405</v>
      </c>
      <c r="L112" s="78">
        <f t="shared" si="64"/>
        <v>3525</v>
      </c>
      <c r="M112" s="78">
        <f t="shared" si="61"/>
        <v>3282.3529411764707</v>
      </c>
      <c r="N112" s="78">
        <v>3200</v>
      </c>
      <c r="O112" s="82">
        <f t="shared" si="48"/>
        <v>-0.1111111111111111</v>
      </c>
      <c r="P112" s="74"/>
    </row>
    <row r="113" spans="1:16" s="73" customFormat="1" x14ac:dyDescent="0.2">
      <c r="A113" s="72"/>
      <c r="B113" s="72" t="s">
        <v>165</v>
      </c>
      <c r="C113" s="72" t="s">
        <v>166</v>
      </c>
      <c r="D113" s="78">
        <v>0</v>
      </c>
      <c r="E113" s="78">
        <v>0</v>
      </c>
      <c r="F113" s="78">
        <v>0</v>
      </c>
      <c r="G113" s="78">
        <v>0</v>
      </c>
      <c r="H113" s="79"/>
      <c r="I113" s="78">
        <v>0</v>
      </c>
      <c r="J113" s="78">
        <f t="shared" si="59"/>
        <v>0</v>
      </c>
      <c r="K113" s="79"/>
      <c r="L113" s="78">
        <f t="shared" si="64"/>
        <v>0</v>
      </c>
      <c r="M113" s="78">
        <f t="shared" si="61"/>
        <v>0</v>
      </c>
      <c r="N113" s="78">
        <v>0</v>
      </c>
      <c r="O113" s="82"/>
      <c r="P113" s="74"/>
    </row>
    <row r="114" spans="1:16" s="73" customFormat="1" x14ac:dyDescent="0.2">
      <c r="A114" s="72"/>
      <c r="B114" s="72" t="s">
        <v>167</v>
      </c>
      <c r="C114" s="72" t="s">
        <v>168</v>
      </c>
      <c r="D114" s="78">
        <v>2743</v>
      </c>
      <c r="E114" s="78">
        <v>2782</v>
      </c>
      <c r="F114" s="78">
        <v>733</v>
      </c>
      <c r="G114" s="78">
        <v>4882.5</v>
      </c>
      <c r="H114" s="79">
        <f t="shared" ref="H114:H115" si="66">(G114-F114)/F114</f>
        <v>5.6609822646657575</v>
      </c>
      <c r="I114" s="78">
        <v>6012</v>
      </c>
      <c r="J114" s="78">
        <f t="shared" si="59"/>
        <v>8487.5294117647063</v>
      </c>
      <c r="K114" s="79">
        <f t="shared" si="63"/>
        <v>0.73835727839522913</v>
      </c>
      <c r="L114" s="78">
        <f t="shared" si="64"/>
        <v>2785.125</v>
      </c>
      <c r="M114" s="78">
        <f t="shared" si="61"/>
        <v>6685.0147058823532</v>
      </c>
      <c r="N114" s="78">
        <v>6750</v>
      </c>
      <c r="O114" s="82">
        <f t="shared" si="48"/>
        <v>0.38248847926267282</v>
      </c>
      <c r="P114" s="74"/>
    </row>
    <row r="115" spans="1:16" s="73" customFormat="1" x14ac:dyDescent="0.2">
      <c r="A115" s="72"/>
      <c r="B115" s="72" t="s">
        <v>169</v>
      </c>
      <c r="C115" s="72" t="s">
        <v>170</v>
      </c>
      <c r="D115" s="78">
        <v>22607</v>
      </c>
      <c r="E115" s="78">
        <v>13630</v>
      </c>
      <c r="F115" s="78">
        <v>38873.5</v>
      </c>
      <c r="G115" s="78">
        <v>44107</v>
      </c>
      <c r="H115" s="79">
        <f t="shared" si="66"/>
        <v>0.13462898889989325</v>
      </c>
      <c r="I115" s="78">
        <v>4885</v>
      </c>
      <c r="J115" s="78">
        <f t="shared" si="59"/>
        <v>6896.4705882352946</v>
      </c>
      <c r="K115" s="79">
        <f t="shared" si="63"/>
        <v>-0.84364226566678091</v>
      </c>
      <c r="L115" s="78">
        <f t="shared" si="64"/>
        <v>29804.375</v>
      </c>
      <c r="M115" s="78">
        <f t="shared" si="61"/>
        <v>25501.735294117647</v>
      </c>
      <c r="N115" s="78">
        <v>25000</v>
      </c>
      <c r="O115" s="82">
        <f t="shared" si="48"/>
        <v>-0.43319654476613689</v>
      </c>
      <c r="P115" s="74"/>
    </row>
    <row r="116" spans="1:16" s="73" customFormat="1" x14ac:dyDescent="0.2">
      <c r="A116" s="72"/>
      <c r="B116" s="72" t="s">
        <v>171</v>
      </c>
      <c r="C116" s="72" t="s">
        <v>172</v>
      </c>
      <c r="D116" s="78">
        <v>0</v>
      </c>
      <c r="E116" s="78">
        <v>0</v>
      </c>
      <c r="F116" s="78">
        <v>0</v>
      </c>
      <c r="G116" s="78">
        <v>0</v>
      </c>
      <c r="H116" s="79"/>
      <c r="I116" s="78">
        <v>0</v>
      </c>
      <c r="J116" s="78">
        <f t="shared" si="59"/>
        <v>0</v>
      </c>
      <c r="K116" s="79"/>
      <c r="L116" s="78">
        <f t="shared" si="64"/>
        <v>0</v>
      </c>
      <c r="M116" s="78">
        <f t="shared" si="61"/>
        <v>0</v>
      </c>
      <c r="N116" s="78">
        <v>0</v>
      </c>
      <c r="O116" s="81"/>
      <c r="P116" s="74"/>
    </row>
    <row r="117" spans="1:16" s="73" customFormat="1" x14ac:dyDescent="0.2">
      <c r="A117" s="72"/>
      <c r="B117" s="72" t="s">
        <v>173</v>
      </c>
      <c r="C117" s="72" t="s">
        <v>174</v>
      </c>
      <c r="D117" s="78">
        <v>0</v>
      </c>
      <c r="E117" s="78">
        <v>0</v>
      </c>
      <c r="F117" s="78">
        <v>0</v>
      </c>
      <c r="G117" s="78">
        <v>0</v>
      </c>
      <c r="H117" s="79"/>
      <c r="I117" s="78">
        <v>0</v>
      </c>
      <c r="J117" s="78">
        <f t="shared" si="59"/>
        <v>0</v>
      </c>
      <c r="K117" s="79"/>
      <c r="L117" s="78">
        <f t="shared" si="64"/>
        <v>0</v>
      </c>
      <c r="M117" s="78">
        <f t="shared" si="61"/>
        <v>0</v>
      </c>
      <c r="N117" s="78">
        <v>0</v>
      </c>
      <c r="O117" s="81"/>
      <c r="P117" s="74"/>
    </row>
    <row r="118" spans="1:16" s="73" customFormat="1" x14ac:dyDescent="0.2">
      <c r="A118" s="72"/>
      <c r="B118" s="72"/>
      <c r="C118" s="72"/>
      <c r="D118" s="78" t="s">
        <v>47</v>
      </c>
      <c r="E118" s="78" t="s">
        <v>47</v>
      </c>
      <c r="F118" s="78" t="s">
        <v>47</v>
      </c>
      <c r="G118" s="78" t="s">
        <v>47</v>
      </c>
      <c r="H118" s="79"/>
      <c r="I118" s="78" t="s">
        <v>47</v>
      </c>
      <c r="J118" s="78"/>
      <c r="K118" s="79"/>
      <c r="L118" s="78"/>
      <c r="M118" s="78"/>
      <c r="N118" s="78"/>
      <c r="O118" s="81"/>
      <c r="P118" s="74"/>
    </row>
    <row r="119" spans="1:16" s="73" customFormat="1" x14ac:dyDescent="0.2">
      <c r="A119" s="72"/>
      <c r="B119" s="72"/>
      <c r="C119" s="77" t="s">
        <v>175</v>
      </c>
      <c r="D119" s="80">
        <v>28950</v>
      </c>
      <c r="E119" s="80">
        <v>19912</v>
      </c>
      <c r="F119" s="80">
        <v>43306.5</v>
      </c>
      <c r="G119" s="80">
        <v>55996.76</v>
      </c>
      <c r="H119" s="81">
        <f t="shared" ref="H119" si="67">(G119-F119)/F119</f>
        <v>0.29303360927343475</v>
      </c>
      <c r="I119" s="80">
        <v>13147</v>
      </c>
      <c r="J119" s="78">
        <f t="shared" si="59"/>
        <v>18560.470588235294</v>
      </c>
      <c r="K119" s="79">
        <f t="shared" si="63"/>
        <v>-0.6685438481041529</v>
      </c>
      <c r="L119" s="78">
        <f t="shared" si="64"/>
        <v>37041.315000000002</v>
      </c>
      <c r="M119" s="78">
        <f t="shared" si="61"/>
        <v>37278.615294117648</v>
      </c>
      <c r="N119" s="80">
        <f>SUM(N109:N117)</f>
        <v>36750</v>
      </c>
      <c r="O119" s="81">
        <f t="shared" si="48"/>
        <v>-0.34371202905310955</v>
      </c>
      <c r="P119" s="74"/>
    </row>
    <row r="120" spans="1:16" s="73" customFormat="1" x14ac:dyDescent="0.2">
      <c r="A120" s="72"/>
      <c r="B120" s="72"/>
      <c r="C120" s="72"/>
      <c r="D120" s="78"/>
      <c r="E120" s="78"/>
      <c r="F120" s="78"/>
      <c r="G120" s="78"/>
      <c r="H120" s="79"/>
      <c r="I120" s="78"/>
      <c r="J120" s="78"/>
      <c r="K120" s="79"/>
      <c r="L120" s="78"/>
      <c r="M120" s="78"/>
      <c r="N120" s="78"/>
      <c r="O120" s="81"/>
      <c r="P120" s="74"/>
    </row>
    <row r="121" spans="1:16" s="73" customFormat="1" x14ac:dyDescent="0.2">
      <c r="A121" s="72"/>
      <c r="B121" s="72"/>
      <c r="C121" s="72" t="s">
        <v>176</v>
      </c>
      <c r="D121" s="78"/>
      <c r="E121" s="78"/>
      <c r="F121" s="78"/>
      <c r="G121" s="78"/>
      <c r="H121" s="79"/>
      <c r="I121" s="78"/>
      <c r="J121" s="78"/>
      <c r="K121" s="79"/>
      <c r="L121" s="78"/>
      <c r="M121" s="78"/>
      <c r="N121" s="78"/>
      <c r="O121" s="81"/>
      <c r="P121" s="74"/>
    </row>
    <row r="122" spans="1:16" s="73" customFormat="1" x14ac:dyDescent="0.2">
      <c r="A122" s="72"/>
      <c r="B122" s="72" t="s">
        <v>177</v>
      </c>
      <c r="C122" s="72" t="s">
        <v>178</v>
      </c>
      <c r="D122" s="78">
        <v>1.79</v>
      </c>
      <c r="E122" s="78">
        <v>0</v>
      </c>
      <c r="F122" s="78">
        <v>0</v>
      </c>
      <c r="G122" s="78">
        <v>0</v>
      </c>
      <c r="H122" s="79"/>
      <c r="I122" s="78">
        <v>0</v>
      </c>
      <c r="J122" s="78">
        <f t="shared" ref="J122:J127" si="68">+(I122/8.5)*12</f>
        <v>0</v>
      </c>
      <c r="K122" s="79"/>
      <c r="L122" s="78">
        <f t="shared" ref="L122" si="69">SUM(D122:G122)/4</f>
        <v>0.44750000000000001</v>
      </c>
      <c r="M122" s="78">
        <f t="shared" ref="M122:M125" si="70">SUM(G122+J122)/2</f>
        <v>0</v>
      </c>
      <c r="N122" s="78">
        <v>0</v>
      </c>
      <c r="O122" s="81"/>
      <c r="P122" s="74"/>
    </row>
    <row r="123" spans="1:16" s="73" customFormat="1" x14ac:dyDescent="0.2">
      <c r="A123" s="72"/>
      <c r="B123" s="72" t="s">
        <v>179</v>
      </c>
      <c r="C123" s="72" t="s">
        <v>180</v>
      </c>
      <c r="D123" s="78">
        <v>0</v>
      </c>
      <c r="E123" s="78">
        <v>0</v>
      </c>
      <c r="F123" s="78">
        <v>0</v>
      </c>
      <c r="G123" s="78">
        <v>0</v>
      </c>
      <c r="H123" s="79"/>
      <c r="I123" s="78">
        <v>0</v>
      </c>
      <c r="J123" s="78">
        <f t="shared" si="68"/>
        <v>0</v>
      </c>
      <c r="K123" s="79"/>
      <c r="L123" s="78">
        <f t="shared" ref="L123:L127" si="71">SUM(D123:G123)/4</f>
        <v>0</v>
      </c>
      <c r="M123" s="78">
        <f t="shared" si="70"/>
        <v>0</v>
      </c>
      <c r="N123" s="78">
        <v>0</v>
      </c>
      <c r="O123" s="81"/>
      <c r="P123" s="74"/>
    </row>
    <row r="124" spans="1:16" s="73" customFormat="1" x14ac:dyDescent="0.2">
      <c r="A124" s="72"/>
      <c r="B124" s="72" t="s">
        <v>181</v>
      </c>
      <c r="C124" s="72" t="s">
        <v>182</v>
      </c>
      <c r="D124" s="78">
        <v>0</v>
      </c>
      <c r="E124" s="78">
        <v>0</v>
      </c>
      <c r="F124" s="78">
        <v>0</v>
      </c>
      <c r="G124" s="78">
        <v>0</v>
      </c>
      <c r="H124" s="79"/>
      <c r="I124" s="78">
        <v>0</v>
      </c>
      <c r="J124" s="78">
        <f t="shared" si="68"/>
        <v>0</v>
      </c>
      <c r="K124" s="79"/>
      <c r="L124" s="78">
        <f t="shared" si="71"/>
        <v>0</v>
      </c>
      <c r="M124" s="78">
        <f t="shared" si="70"/>
        <v>0</v>
      </c>
      <c r="N124" s="78">
        <v>0</v>
      </c>
      <c r="O124" s="81"/>
      <c r="P124" s="74"/>
    </row>
    <row r="125" spans="1:16" s="73" customFormat="1" x14ac:dyDescent="0.2">
      <c r="A125" s="72"/>
      <c r="B125" s="72" t="s">
        <v>183</v>
      </c>
      <c r="C125" s="72" t="s">
        <v>184</v>
      </c>
      <c r="D125" s="78">
        <v>25.43</v>
      </c>
      <c r="E125" s="78">
        <v>47.65</v>
      </c>
      <c r="F125" s="78">
        <v>51.43</v>
      </c>
      <c r="G125" s="78">
        <v>10380.290000000001</v>
      </c>
      <c r="H125" s="79"/>
      <c r="I125" s="78">
        <v>14517.66</v>
      </c>
      <c r="J125" s="78">
        <f t="shared" si="68"/>
        <v>20495.52</v>
      </c>
      <c r="K125" s="79"/>
      <c r="L125" s="78">
        <f t="shared" si="71"/>
        <v>2626.2000000000003</v>
      </c>
      <c r="M125" s="78">
        <f t="shared" si="70"/>
        <v>15437.905000000001</v>
      </c>
      <c r="N125" s="78">
        <v>0</v>
      </c>
      <c r="O125" s="82">
        <f t="shared" si="48"/>
        <v>-1</v>
      </c>
      <c r="P125" s="74"/>
    </row>
    <row r="126" spans="1:16" s="73" customFormat="1" x14ac:dyDescent="0.2">
      <c r="A126" s="72"/>
      <c r="B126" s="72"/>
      <c r="C126" s="72"/>
      <c r="D126" s="78" t="s">
        <v>47</v>
      </c>
      <c r="E126" s="78" t="s">
        <v>47</v>
      </c>
      <c r="F126" s="78" t="s">
        <v>47</v>
      </c>
      <c r="G126" s="78" t="s">
        <v>47</v>
      </c>
      <c r="H126" s="79"/>
      <c r="I126" s="78" t="s">
        <v>47</v>
      </c>
      <c r="J126" s="78"/>
      <c r="K126" s="79"/>
      <c r="L126" s="78"/>
      <c r="M126" s="78"/>
      <c r="N126" s="78"/>
      <c r="O126" s="81"/>
      <c r="P126" s="74"/>
    </row>
    <row r="127" spans="1:16" s="73" customFormat="1" x14ac:dyDescent="0.2">
      <c r="A127" s="72"/>
      <c r="B127" s="72"/>
      <c r="C127" s="77" t="s">
        <v>185</v>
      </c>
      <c r="D127" s="80">
        <v>27.22</v>
      </c>
      <c r="E127" s="80">
        <v>47.65</v>
      </c>
      <c r="F127" s="80">
        <v>51.43</v>
      </c>
      <c r="G127" s="80">
        <v>10380.290000000001</v>
      </c>
      <c r="H127" s="81">
        <f t="shared" ref="H127" si="72">(G127-F127)/F127</f>
        <v>200.83336573984056</v>
      </c>
      <c r="I127" s="80">
        <v>14517.66</v>
      </c>
      <c r="J127" s="78">
        <f t="shared" si="68"/>
        <v>20495.52</v>
      </c>
      <c r="K127" s="79">
        <f t="shared" ref="K127" si="73">(J127-G127)/G127</f>
        <v>0.97446506793162802</v>
      </c>
      <c r="L127" s="78">
        <f t="shared" si="71"/>
        <v>2626.6475</v>
      </c>
      <c r="M127" s="78">
        <f t="shared" ref="M127" si="74">SUM(G127+J127)/2</f>
        <v>15437.905000000001</v>
      </c>
      <c r="N127" s="80">
        <f>SUM(N122:N125)</f>
        <v>0</v>
      </c>
      <c r="O127" s="81">
        <f t="shared" si="48"/>
        <v>-1</v>
      </c>
      <c r="P127" s="74"/>
    </row>
    <row r="128" spans="1:16" s="73" customFormat="1" x14ac:dyDescent="0.2">
      <c r="A128" s="72"/>
      <c r="B128" s="72"/>
      <c r="C128" s="72"/>
      <c r="D128" s="78"/>
      <c r="E128" s="78"/>
      <c r="F128" s="78"/>
      <c r="G128" s="78"/>
      <c r="H128" s="79"/>
      <c r="I128" s="78"/>
      <c r="J128" s="78"/>
      <c r="K128" s="79"/>
      <c r="L128" s="78"/>
      <c r="M128" s="78"/>
      <c r="N128" s="78"/>
      <c r="O128" s="81"/>
      <c r="P128" s="74"/>
    </row>
    <row r="129" spans="1:16" s="73" customFormat="1" x14ac:dyDescent="0.2">
      <c r="A129" s="72"/>
      <c r="B129" s="72"/>
      <c r="C129" s="77" t="s">
        <v>186</v>
      </c>
      <c r="D129" s="78"/>
      <c r="E129" s="78"/>
      <c r="F129" s="78"/>
      <c r="G129" s="78"/>
      <c r="H129" s="79"/>
      <c r="I129" s="78"/>
      <c r="J129" s="78"/>
      <c r="K129" s="79"/>
      <c r="L129" s="78"/>
      <c r="M129" s="78"/>
      <c r="N129" s="78"/>
      <c r="O129" s="81"/>
      <c r="P129" s="74"/>
    </row>
    <row r="130" spans="1:16" s="73" customFormat="1" x14ac:dyDescent="0.2">
      <c r="A130" s="72"/>
      <c r="B130" s="72"/>
      <c r="C130" s="72"/>
      <c r="D130" s="78"/>
      <c r="E130" s="78"/>
      <c r="F130" s="78"/>
      <c r="G130" s="78"/>
      <c r="H130" s="79"/>
      <c r="I130" s="78"/>
      <c r="J130" s="78"/>
      <c r="K130" s="79"/>
      <c r="L130" s="78"/>
      <c r="M130" s="78"/>
      <c r="N130" s="78"/>
      <c r="O130" s="81"/>
      <c r="P130" s="74"/>
    </row>
    <row r="131" spans="1:16" s="73" customFormat="1" x14ac:dyDescent="0.2">
      <c r="A131" s="72"/>
      <c r="B131" s="72" t="s">
        <v>187</v>
      </c>
      <c r="C131" s="72" t="s">
        <v>188</v>
      </c>
      <c r="D131" s="78">
        <v>0</v>
      </c>
      <c r="E131" s="78">
        <v>0</v>
      </c>
      <c r="F131" s="78">
        <v>0</v>
      </c>
      <c r="G131" s="78">
        <v>0</v>
      </c>
      <c r="H131" s="79"/>
      <c r="I131" s="78">
        <v>0</v>
      </c>
      <c r="J131" s="78">
        <f t="shared" ref="J131:J148" si="75">+(I131/8.5)*12</f>
        <v>0</v>
      </c>
      <c r="K131" s="79"/>
      <c r="L131" s="78">
        <f t="shared" ref="L131" si="76">SUM(D131:G131)/4</f>
        <v>0</v>
      </c>
      <c r="M131" s="78">
        <f t="shared" ref="M131:M146" si="77">SUM(G131+J131)/2</f>
        <v>0</v>
      </c>
      <c r="N131" s="78">
        <v>0</v>
      </c>
      <c r="O131" s="81"/>
      <c r="P131" s="74"/>
    </row>
    <row r="132" spans="1:16" s="73" customFormat="1" x14ac:dyDescent="0.2">
      <c r="A132" s="72"/>
      <c r="B132" s="72" t="s">
        <v>189</v>
      </c>
      <c r="C132" s="72" t="s">
        <v>190</v>
      </c>
      <c r="D132" s="78">
        <v>0</v>
      </c>
      <c r="E132" s="78">
        <v>0</v>
      </c>
      <c r="F132" s="78">
        <v>0</v>
      </c>
      <c r="G132" s="78">
        <v>0</v>
      </c>
      <c r="H132" s="79"/>
      <c r="I132" s="78">
        <v>0</v>
      </c>
      <c r="J132" s="78">
        <f t="shared" si="75"/>
        <v>0</v>
      </c>
      <c r="K132" s="79"/>
      <c r="L132" s="78">
        <f t="shared" ref="L132:L148" si="78">SUM(D132:G132)/4</f>
        <v>0</v>
      </c>
      <c r="M132" s="78">
        <f t="shared" si="77"/>
        <v>0</v>
      </c>
      <c r="N132" s="78">
        <v>0</v>
      </c>
      <c r="O132" s="81"/>
      <c r="P132" s="74"/>
    </row>
    <row r="133" spans="1:16" s="73" customFormat="1" x14ac:dyDescent="0.2">
      <c r="A133" s="72"/>
      <c r="B133" s="72" t="s">
        <v>191</v>
      </c>
      <c r="C133" s="72" t="s">
        <v>192</v>
      </c>
      <c r="D133" s="78">
        <v>0</v>
      </c>
      <c r="E133" s="78">
        <v>0</v>
      </c>
      <c r="F133" s="78">
        <v>0</v>
      </c>
      <c r="G133" s="78">
        <v>0</v>
      </c>
      <c r="H133" s="79"/>
      <c r="I133" s="78">
        <v>0</v>
      </c>
      <c r="J133" s="78">
        <f t="shared" si="75"/>
        <v>0</v>
      </c>
      <c r="K133" s="79"/>
      <c r="L133" s="78">
        <f t="shared" si="78"/>
        <v>0</v>
      </c>
      <c r="M133" s="78">
        <f t="shared" si="77"/>
        <v>0</v>
      </c>
      <c r="N133" s="78">
        <v>0</v>
      </c>
      <c r="O133" s="81"/>
      <c r="P133" s="74"/>
    </row>
    <row r="134" spans="1:16" s="73" customFormat="1" x14ac:dyDescent="0.2">
      <c r="A134" s="72"/>
      <c r="B134" s="72" t="s">
        <v>193</v>
      </c>
      <c r="C134" s="72" t="s">
        <v>194</v>
      </c>
      <c r="D134" s="78">
        <v>0</v>
      </c>
      <c r="E134" s="78">
        <v>0</v>
      </c>
      <c r="F134" s="78">
        <v>0</v>
      </c>
      <c r="G134" s="78">
        <v>0</v>
      </c>
      <c r="H134" s="79"/>
      <c r="I134" s="78">
        <v>0</v>
      </c>
      <c r="J134" s="78">
        <f t="shared" si="75"/>
        <v>0</v>
      </c>
      <c r="K134" s="79"/>
      <c r="L134" s="78">
        <f t="shared" si="78"/>
        <v>0</v>
      </c>
      <c r="M134" s="78">
        <f t="shared" si="77"/>
        <v>0</v>
      </c>
      <c r="N134" s="78">
        <v>0</v>
      </c>
      <c r="O134" s="81"/>
      <c r="P134" s="74"/>
    </row>
    <row r="135" spans="1:16" s="73" customFormat="1" x14ac:dyDescent="0.2">
      <c r="A135" s="72"/>
      <c r="B135" s="72" t="s">
        <v>195</v>
      </c>
      <c r="C135" s="72" t="s">
        <v>196</v>
      </c>
      <c r="D135" s="78">
        <v>0</v>
      </c>
      <c r="E135" s="78">
        <v>210506.45</v>
      </c>
      <c r="F135" s="78">
        <v>75867.47</v>
      </c>
      <c r="G135" s="78">
        <v>15938.46</v>
      </c>
      <c r="H135" s="79">
        <f t="shared" ref="H135" si="79">(G135-F135)/F135</f>
        <v>-0.78991707513114651</v>
      </c>
      <c r="I135" s="78">
        <v>127980</v>
      </c>
      <c r="J135" s="78">
        <f t="shared" si="75"/>
        <v>180677.64705882352</v>
      </c>
      <c r="K135" s="79">
        <f t="shared" ref="K135" si="80">(J135-G135)/G135</f>
        <v>10.335953853686211</v>
      </c>
      <c r="L135" s="78">
        <f t="shared" si="78"/>
        <v>75578.095000000016</v>
      </c>
      <c r="M135" s="78">
        <f t="shared" si="77"/>
        <v>98308.053529411758</v>
      </c>
      <c r="N135" s="78">
        <v>0</v>
      </c>
      <c r="O135" s="82">
        <f t="shared" si="48"/>
        <v>-1</v>
      </c>
      <c r="P135" s="74"/>
    </row>
    <row r="136" spans="1:16" s="73" customFormat="1" x14ac:dyDescent="0.2">
      <c r="A136" s="72"/>
      <c r="B136" s="72" t="s">
        <v>197</v>
      </c>
      <c r="C136" s="72" t="s">
        <v>198</v>
      </c>
      <c r="D136" s="78">
        <v>0</v>
      </c>
      <c r="E136" s="78">
        <v>0</v>
      </c>
      <c r="F136" s="78">
        <v>0</v>
      </c>
      <c r="G136" s="78">
        <v>0</v>
      </c>
      <c r="H136" s="79"/>
      <c r="I136" s="78">
        <v>3000</v>
      </c>
      <c r="J136" s="78">
        <f t="shared" si="75"/>
        <v>4235.2941176470586</v>
      </c>
      <c r="K136" s="79"/>
      <c r="L136" s="78">
        <f t="shared" si="78"/>
        <v>0</v>
      </c>
      <c r="M136" s="78">
        <f t="shared" si="77"/>
        <v>2117.6470588235293</v>
      </c>
      <c r="N136" s="78">
        <v>3000</v>
      </c>
      <c r="O136" s="82"/>
      <c r="P136" s="74"/>
    </row>
    <row r="137" spans="1:16" s="73" customFormat="1" x14ac:dyDescent="0.2">
      <c r="A137" s="72"/>
      <c r="B137" s="72" t="s">
        <v>199</v>
      </c>
      <c r="C137" s="72" t="s">
        <v>200</v>
      </c>
      <c r="D137" s="78">
        <v>0</v>
      </c>
      <c r="E137" s="78">
        <v>0</v>
      </c>
      <c r="F137" s="78">
        <v>0</v>
      </c>
      <c r="G137" s="78">
        <v>0</v>
      </c>
      <c r="H137" s="79"/>
      <c r="I137" s="78">
        <v>0</v>
      </c>
      <c r="J137" s="78">
        <f t="shared" si="75"/>
        <v>0</v>
      </c>
      <c r="K137" s="79"/>
      <c r="L137" s="78">
        <f t="shared" si="78"/>
        <v>0</v>
      </c>
      <c r="M137" s="78">
        <f t="shared" si="77"/>
        <v>0</v>
      </c>
      <c r="N137" s="78">
        <v>0</v>
      </c>
      <c r="O137" s="82"/>
      <c r="P137" s="74"/>
    </row>
    <row r="138" spans="1:16" s="73" customFormat="1" x14ac:dyDescent="0.2">
      <c r="A138" s="72"/>
      <c r="B138" s="72" t="s">
        <v>201</v>
      </c>
      <c r="C138" s="72" t="s">
        <v>202</v>
      </c>
      <c r="D138" s="78">
        <v>0</v>
      </c>
      <c r="E138" s="78">
        <v>0</v>
      </c>
      <c r="F138" s="78">
        <v>0</v>
      </c>
      <c r="G138" s="78">
        <v>0</v>
      </c>
      <c r="H138" s="79"/>
      <c r="I138" s="78">
        <v>0</v>
      </c>
      <c r="J138" s="78">
        <f t="shared" si="75"/>
        <v>0</v>
      </c>
      <c r="K138" s="79"/>
      <c r="L138" s="78">
        <f t="shared" si="78"/>
        <v>0</v>
      </c>
      <c r="M138" s="78">
        <f t="shared" si="77"/>
        <v>0</v>
      </c>
      <c r="N138" s="78">
        <v>0</v>
      </c>
      <c r="O138" s="82"/>
      <c r="P138" s="74"/>
    </row>
    <row r="139" spans="1:16" s="73" customFormat="1" x14ac:dyDescent="0.2">
      <c r="A139" s="72"/>
      <c r="B139" s="72" t="s">
        <v>203</v>
      </c>
      <c r="C139" s="72" t="s">
        <v>204</v>
      </c>
      <c r="D139" s="78">
        <v>0</v>
      </c>
      <c r="E139" s="78">
        <v>0</v>
      </c>
      <c r="F139" s="78">
        <v>0</v>
      </c>
      <c r="G139" s="78">
        <v>0</v>
      </c>
      <c r="H139" s="79"/>
      <c r="I139" s="78">
        <v>0</v>
      </c>
      <c r="J139" s="78">
        <f t="shared" si="75"/>
        <v>0</v>
      </c>
      <c r="K139" s="79"/>
      <c r="L139" s="78">
        <f t="shared" si="78"/>
        <v>0</v>
      </c>
      <c r="M139" s="78">
        <f t="shared" si="77"/>
        <v>0</v>
      </c>
      <c r="N139" s="78">
        <v>0</v>
      </c>
      <c r="O139" s="82"/>
      <c r="P139" s="74"/>
    </row>
    <row r="140" spans="1:16" s="73" customFormat="1" x14ac:dyDescent="0.2">
      <c r="A140" s="72"/>
      <c r="B140" s="72" t="s">
        <v>205</v>
      </c>
      <c r="C140" s="72" t="s">
        <v>206</v>
      </c>
      <c r="D140" s="78">
        <v>0</v>
      </c>
      <c r="E140" s="78">
        <v>0</v>
      </c>
      <c r="F140" s="78">
        <v>0</v>
      </c>
      <c r="G140" s="78">
        <v>0</v>
      </c>
      <c r="H140" s="79"/>
      <c r="I140" s="78">
        <v>0</v>
      </c>
      <c r="J140" s="78">
        <f t="shared" si="75"/>
        <v>0</v>
      </c>
      <c r="K140" s="79"/>
      <c r="L140" s="78">
        <f t="shared" si="78"/>
        <v>0</v>
      </c>
      <c r="M140" s="78">
        <f t="shared" si="77"/>
        <v>0</v>
      </c>
      <c r="N140" s="78">
        <v>0</v>
      </c>
      <c r="O140" s="82"/>
      <c r="P140" s="74"/>
    </row>
    <row r="141" spans="1:16" s="73" customFormat="1" x14ac:dyDescent="0.2">
      <c r="A141" s="72"/>
      <c r="B141" s="72" t="s">
        <v>207</v>
      </c>
      <c r="C141" s="72" t="s">
        <v>208</v>
      </c>
      <c r="D141" s="78">
        <v>0</v>
      </c>
      <c r="E141" s="78">
        <v>0</v>
      </c>
      <c r="F141" s="78">
        <v>0</v>
      </c>
      <c r="G141" s="78">
        <v>0</v>
      </c>
      <c r="H141" s="79"/>
      <c r="I141" s="78">
        <v>0</v>
      </c>
      <c r="J141" s="78">
        <f t="shared" si="75"/>
        <v>0</v>
      </c>
      <c r="K141" s="79"/>
      <c r="L141" s="78">
        <f t="shared" si="78"/>
        <v>0</v>
      </c>
      <c r="M141" s="78">
        <f t="shared" si="77"/>
        <v>0</v>
      </c>
      <c r="N141" s="78">
        <v>5000</v>
      </c>
      <c r="O141" s="82"/>
      <c r="P141" s="74"/>
    </row>
    <row r="142" spans="1:16" s="73" customFormat="1" x14ac:dyDescent="0.2">
      <c r="A142" s="72"/>
      <c r="B142" s="72" t="s">
        <v>209</v>
      </c>
      <c r="C142" s="72" t="s">
        <v>210</v>
      </c>
      <c r="D142" s="78">
        <v>0</v>
      </c>
      <c r="E142" s="78">
        <v>0</v>
      </c>
      <c r="F142" s="78">
        <v>0</v>
      </c>
      <c r="G142" s="78">
        <v>0.64</v>
      </c>
      <c r="H142" s="79"/>
      <c r="I142" s="78">
        <v>0</v>
      </c>
      <c r="J142" s="78">
        <f t="shared" si="75"/>
        <v>0</v>
      </c>
      <c r="K142" s="79"/>
      <c r="L142" s="78">
        <f t="shared" si="78"/>
        <v>0.16</v>
      </c>
      <c r="M142" s="78">
        <f t="shared" si="77"/>
        <v>0.32</v>
      </c>
      <c r="N142" s="78">
        <v>0</v>
      </c>
      <c r="O142" s="82">
        <f t="shared" si="48"/>
        <v>-1</v>
      </c>
      <c r="P142" s="74"/>
    </row>
    <row r="143" spans="1:16" s="73" customFormat="1" x14ac:dyDescent="0.2">
      <c r="A143" s="72"/>
      <c r="B143" s="72" t="s">
        <v>211</v>
      </c>
      <c r="C143" s="72" t="s">
        <v>212</v>
      </c>
      <c r="D143" s="78">
        <v>0</v>
      </c>
      <c r="E143" s="78">
        <v>0</v>
      </c>
      <c r="F143" s="78">
        <v>0</v>
      </c>
      <c r="G143" s="78">
        <v>0</v>
      </c>
      <c r="H143" s="79"/>
      <c r="I143" s="78">
        <v>0</v>
      </c>
      <c r="J143" s="78">
        <f t="shared" si="75"/>
        <v>0</v>
      </c>
      <c r="K143" s="79"/>
      <c r="L143" s="78">
        <f t="shared" si="78"/>
        <v>0</v>
      </c>
      <c r="M143" s="78">
        <f t="shared" si="77"/>
        <v>0</v>
      </c>
      <c r="N143" s="78">
        <v>0</v>
      </c>
      <c r="O143" s="82"/>
      <c r="P143" s="74"/>
    </row>
    <row r="144" spans="1:16" s="73" customFormat="1" x14ac:dyDescent="0.2">
      <c r="A144" s="72"/>
      <c r="B144" s="72" t="s">
        <v>213</v>
      </c>
      <c r="C144" s="72" t="s">
        <v>214</v>
      </c>
      <c r="D144" s="78">
        <v>0</v>
      </c>
      <c r="E144" s="78">
        <v>0</v>
      </c>
      <c r="F144" s="78">
        <v>0</v>
      </c>
      <c r="G144" s="78">
        <v>0</v>
      </c>
      <c r="H144" s="79"/>
      <c r="I144" s="78">
        <v>0</v>
      </c>
      <c r="J144" s="78">
        <f t="shared" si="75"/>
        <v>0</v>
      </c>
      <c r="K144" s="79"/>
      <c r="L144" s="78">
        <f t="shared" si="78"/>
        <v>0</v>
      </c>
      <c r="M144" s="78">
        <f t="shared" si="77"/>
        <v>0</v>
      </c>
      <c r="N144" s="78">
        <v>0</v>
      </c>
      <c r="O144" s="81"/>
      <c r="P144" s="74"/>
    </row>
    <row r="145" spans="1:16" s="73" customFormat="1" x14ac:dyDescent="0.2">
      <c r="A145" s="72"/>
      <c r="B145" s="72" t="s">
        <v>215</v>
      </c>
      <c r="C145" s="72" t="s">
        <v>216</v>
      </c>
      <c r="D145" s="78">
        <v>0</v>
      </c>
      <c r="E145" s="78">
        <v>0</v>
      </c>
      <c r="F145" s="78">
        <v>0</v>
      </c>
      <c r="G145" s="78">
        <v>0</v>
      </c>
      <c r="H145" s="79"/>
      <c r="I145" s="78">
        <v>0</v>
      </c>
      <c r="J145" s="78">
        <f t="shared" si="75"/>
        <v>0</v>
      </c>
      <c r="K145" s="79"/>
      <c r="L145" s="78">
        <f t="shared" si="78"/>
        <v>0</v>
      </c>
      <c r="M145" s="78">
        <f t="shared" si="77"/>
        <v>0</v>
      </c>
      <c r="N145" s="78">
        <v>0</v>
      </c>
      <c r="O145" s="81"/>
      <c r="P145" s="74"/>
    </row>
    <row r="146" spans="1:16" s="73" customFormat="1" x14ac:dyDescent="0.2">
      <c r="A146" s="72"/>
      <c r="B146" s="72" t="s">
        <v>217</v>
      </c>
      <c r="C146" s="72" t="s">
        <v>218</v>
      </c>
      <c r="D146" s="78">
        <v>0</v>
      </c>
      <c r="E146" s="78">
        <v>0</v>
      </c>
      <c r="F146" s="78">
        <v>0</v>
      </c>
      <c r="G146" s="78">
        <v>0</v>
      </c>
      <c r="H146" s="79"/>
      <c r="I146" s="78">
        <v>0</v>
      </c>
      <c r="J146" s="78">
        <f t="shared" si="75"/>
        <v>0</v>
      </c>
      <c r="K146" s="79"/>
      <c r="L146" s="78">
        <f t="shared" si="78"/>
        <v>0</v>
      </c>
      <c r="M146" s="78">
        <f t="shared" si="77"/>
        <v>0</v>
      </c>
      <c r="N146" s="78">
        <v>0</v>
      </c>
      <c r="O146" s="81"/>
      <c r="P146" s="74"/>
    </row>
    <row r="147" spans="1:16" s="73" customFormat="1" x14ac:dyDescent="0.2">
      <c r="A147" s="72"/>
      <c r="B147" s="72"/>
      <c r="C147" s="72"/>
      <c r="D147" s="78" t="s">
        <v>47</v>
      </c>
      <c r="E147" s="78" t="s">
        <v>47</v>
      </c>
      <c r="F147" s="78" t="s">
        <v>47</v>
      </c>
      <c r="G147" s="78" t="s">
        <v>47</v>
      </c>
      <c r="H147" s="79"/>
      <c r="I147" s="78" t="s">
        <v>47</v>
      </c>
      <c r="J147" s="78"/>
      <c r="K147" s="79"/>
      <c r="L147" s="78"/>
      <c r="M147" s="78"/>
      <c r="N147" s="78"/>
      <c r="O147" s="81"/>
      <c r="P147" s="74"/>
    </row>
    <row r="148" spans="1:16" s="73" customFormat="1" x14ac:dyDescent="0.2">
      <c r="A148" s="72"/>
      <c r="B148" s="72"/>
      <c r="C148" s="77" t="s">
        <v>219</v>
      </c>
      <c r="D148" s="80">
        <v>0</v>
      </c>
      <c r="E148" s="80">
        <v>210506.45</v>
      </c>
      <c r="F148" s="80">
        <v>75867.47</v>
      </c>
      <c r="G148" s="80">
        <v>15939.1</v>
      </c>
      <c r="H148" s="81"/>
      <c r="I148" s="80">
        <v>130980</v>
      </c>
      <c r="J148" s="78">
        <f t="shared" si="75"/>
        <v>184912.9411764706</v>
      </c>
      <c r="K148" s="79"/>
      <c r="L148" s="78">
        <f t="shared" si="78"/>
        <v>75578.255000000005</v>
      </c>
      <c r="M148" s="78">
        <f t="shared" ref="M148" si="81">SUM(G148+J148)/2</f>
        <v>100426.0205882353</v>
      </c>
      <c r="N148" s="80">
        <f>SUM(N131:N146)</f>
        <v>8000</v>
      </c>
      <c r="O148" s="81">
        <f>(N148-G148)/G148</f>
        <v>-0.49808960355352561</v>
      </c>
      <c r="P148" s="74"/>
    </row>
    <row r="149" spans="1:16" s="73" customFormat="1" x14ac:dyDescent="0.2">
      <c r="A149" s="72"/>
      <c r="B149" s="72"/>
      <c r="C149" s="72"/>
      <c r="D149" s="78"/>
      <c r="E149" s="78"/>
      <c r="F149" s="78"/>
      <c r="G149" s="78"/>
      <c r="H149" s="79"/>
      <c r="I149" s="78"/>
      <c r="J149" s="78"/>
      <c r="K149" s="79"/>
      <c r="L149" s="78"/>
      <c r="M149" s="78"/>
      <c r="N149" s="78"/>
      <c r="O149" s="81"/>
      <c r="P149" s="74"/>
    </row>
    <row r="150" spans="1:16" s="73" customFormat="1" x14ac:dyDescent="0.2">
      <c r="A150" s="72"/>
      <c r="B150" s="72"/>
      <c r="C150" s="77" t="s">
        <v>220</v>
      </c>
      <c r="D150" s="78"/>
      <c r="E150" s="78"/>
      <c r="F150" s="78"/>
      <c r="G150" s="78"/>
      <c r="H150" s="79"/>
      <c r="I150" s="78"/>
      <c r="J150" s="78"/>
      <c r="K150" s="79"/>
      <c r="L150" s="78"/>
      <c r="M150" s="78"/>
      <c r="N150" s="78"/>
      <c r="O150" s="81"/>
      <c r="P150" s="74"/>
    </row>
    <row r="151" spans="1:16" s="73" customFormat="1" x14ac:dyDescent="0.2">
      <c r="A151" s="72"/>
      <c r="B151" s="72"/>
      <c r="C151" s="72"/>
      <c r="D151" s="78"/>
      <c r="E151" s="78"/>
      <c r="F151" s="78"/>
      <c r="G151" s="78"/>
      <c r="H151" s="79"/>
      <c r="I151" s="78"/>
      <c r="J151" s="78"/>
      <c r="K151" s="79"/>
      <c r="L151" s="78"/>
      <c r="M151" s="78"/>
      <c r="N151" s="78"/>
      <c r="O151" s="81"/>
      <c r="P151" s="74"/>
    </row>
    <row r="152" spans="1:16" s="73" customFormat="1" x14ac:dyDescent="0.2">
      <c r="A152" s="72"/>
      <c r="B152" s="72" t="s">
        <v>221</v>
      </c>
      <c r="C152" s="72" t="s">
        <v>222</v>
      </c>
      <c r="D152" s="78">
        <v>0</v>
      </c>
      <c r="E152" s="78">
        <v>0</v>
      </c>
      <c r="F152" s="78">
        <v>0</v>
      </c>
      <c r="G152" s="78">
        <v>0</v>
      </c>
      <c r="H152" s="79"/>
      <c r="I152" s="78">
        <v>0</v>
      </c>
      <c r="J152" s="78">
        <f t="shared" ref="J152:J163" si="82">+(I152/8.5)*12</f>
        <v>0</v>
      </c>
      <c r="K152" s="79"/>
      <c r="L152" s="78">
        <f t="shared" ref="L152" si="83">SUM(D152:G152)/4</f>
        <v>0</v>
      </c>
      <c r="M152" s="78">
        <f t="shared" ref="M152:M161" si="84">SUM(G152+J152)/2</f>
        <v>0</v>
      </c>
      <c r="N152" s="78">
        <v>0</v>
      </c>
      <c r="O152" s="81"/>
      <c r="P152" s="74"/>
    </row>
    <row r="153" spans="1:16" s="73" customFormat="1" x14ac:dyDescent="0.2">
      <c r="A153" s="72"/>
      <c r="B153" s="72" t="s">
        <v>223</v>
      </c>
      <c r="C153" s="72" t="s">
        <v>224</v>
      </c>
      <c r="D153" s="78">
        <v>0</v>
      </c>
      <c r="E153" s="78">
        <v>0</v>
      </c>
      <c r="F153" s="78">
        <v>1250</v>
      </c>
      <c r="G153" s="78">
        <v>0</v>
      </c>
      <c r="H153" s="79"/>
      <c r="I153" s="78">
        <v>0</v>
      </c>
      <c r="J153" s="78">
        <f t="shared" si="82"/>
        <v>0</v>
      </c>
      <c r="K153" s="79"/>
      <c r="L153" s="78">
        <f t="shared" ref="L153:L163" si="85">SUM(D153:G153)/4</f>
        <v>312.5</v>
      </c>
      <c r="M153" s="78">
        <f t="shared" si="84"/>
        <v>0</v>
      </c>
      <c r="N153" s="78">
        <v>0</v>
      </c>
      <c r="O153" s="81"/>
      <c r="P153" s="74"/>
    </row>
    <row r="154" spans="1:16" s="73" customFormat="1" x14ac:dyDescent="0.2">
      <c r="A154" s="72"/>
      <c r="B154" s="72" t="s">
        <v>225</v>
      </c>
      <c r="C154" s="72" t="s">
        <v>226</v>
      </c>
      <c r="D154" s="78">
        <v>1582.4</v>
      </c>
      <c r="E154" s="78">
        <v>885</v>
      </c>
      <c r="F154" s="78">
        <v>38</v>
      </c>
      <c r="G154" s="78">
        <v>11003</v>
      </c>
      <c r="H154" s="79">
        <f t="shared" ref="H154" si="86">(G154-F154)/F154</f>
        <v>288.55263157894734</v>
      </c>
      <c r="I154" s="78">
        <v>7976</v>
      </c>
      <c r="J154" s="78">
        <f t="shared" si="82"/>
        <v>11260.235294117647</v>
      </c>
      <c r="K154" s="79">
        <f t="shared" ref="K154" si="87">(J154-G154)/G154</f>
        <v>2.3378650742310901E-2</v>
      </c>
      <c r="L154" s="78">
        <f t="shared" si="85"/>
        <v>3377.1</v>
      </c>
      <c r="M154" s="78">
        <f t="shared" si="84"/>
        <v>11131.617647058823</v>
      </c>
      <c r="N154" s="78">
        <v>0</v>
      </c>
      <c r="O154" s="82">
        <f t="shared" si="48"/>
        <v>-1</v>
      </c>
      <c r="P154" s="74"/>
    </row>
    <row r="155" spans="1:16" s="73" customFormat="1" x14ac:dyDescent="0.2">
      <c r="A155" s="72"/>
      <c r="B155" s="72" t="s">
        <v>227</v>
      </c>
      <c r="C155" s="72" t="s">
        <v>228</v>
      </c>
      <c r="D155" s="78">
        <v>0</v>
      </c>
      <c r="E155" s="78">
        <v>500</v>
      </c>
      <c r="F155" s="78">
        <v>1700</v>
      </c>
      <c r="G155" s="78">
        <v>0</v>
      </c>
      <c r="H155" s="79"/>
      <c r="I155" s="78">
        <v>7500</v>
      </c>
      <c r="J155" s="78">
        <f t="shared" si="82"/>
        <v>10588.235294117647</v>
      </c>
      <c r="K155" s="79"/>
      <c r="L155" s="78">
        <f t="shared" si="85"/>
        <v>550</v>
      </c>
      <c r="M155" s="78">
        <f t="shared" si="84"/>
        <v>5294.1176470588234</v>
      </c>
      <c r="N155" s="78">
        <v>0</v>
      </c>
      <c r="O155" s="81"/>
      <c r="P155" s="74"/>
    </row>
    <row r="156" spans="1:16" s="73" customFormat="1" x14ac:dyDescent="0.2">
      <c r="A156" s="72"/>
      <c r="B156" s="72" t="s">
        <v>229</v>
      </c>
      <c r="C156" s="72" t="s">
        <v>230</v>
      </c>
      <c r="D156" s="78">
        <v>0</v>
      </c>
      <c r="E156" s="78">
        <v>0</v>
      </c>
      <c r="F156" s="78">
        <v>0</v>
      </c>
      <c r="G156" s="78">
        <v>0</v>
      </c>
      <c r="H156" s="79"/>
      <c r="I156" s="78">
        <v>0</v>
      </c>
      <c r="J156" s="78">
        <f t="shared" si="82"/>
        <v>0</v>
      </c>
      <c r="K156" s="79"/>
      <c r="L156" s="78">
        <f t="shared" si="85"/>
        <v>0</v>
      </c>
      <c r="M156" s="78">
        <f t="shared" si="84"/>
        <v>0</v>
      </c>
      <c r="N156" s="78">
        <v>0</v>
      </c>
      <c r="O156" s="81"/>
      <c r="P156" s="74"/>
    </row>
    <row r="157" spans="1:16" s="73" customFormat="1" x14ac:dyDescent="0.2">
      <c r="A157" s="72"/>
      <c r="B157" s="72" t="s">
        <v>231</v>
      </c>
      <c r="C157" s="72" t="s">
        <v>232</v>
      </c>
      <c r="D157" s="78">
        <v>0</v>
      </c>
      <c r="E157" s="78">
        <v>0</v>
      </c>
      <c r="F157" s="78">
        <v>0</v>
      </c>
      <c r="G157" s="78">
        <v>0</v>
      </c>
      <c r="H157" s="79"/>
      <c r="I157" s="78">
        <v>0</v>
      </c>
      <c r="J157" s="78">
        <f t="shared" si="82"/>
        <v>0</v>
      </c>
      <c r="K157" s="79"/>
      <c r="L157" s="78">
        <f t="shared" si="85"/>
        <v>0</v>
      </c>
      <c r="M157" s="78">
        <f t="shared" si="84"/>
        <v>0</v>
      </c>
      <c r="N157" s="78">
        <v>0</v>
      </c>
      <c r="O157" s="81"/>
      <c r="P157" s="74"/>
    </row>
    <row r="158" spans="1:16" s="73" customFormat="1" x14ac:dyDescent="0.2">
      <c r="A158" s="72"/>
      <c r="B158" s="72" t="s">
        <v>233</v>
      </c>
      <c r="C158" s="72" t="s">
        <v>234</v>
      </c>
      <c r="D158" s="78">
        <v>0</v>
      </c>
      <c r="E158" s="78">
        <v>0</v>
      </c>
      <c r="F158" s="78">
        <v>0</v>
      </c>
      <c r="G158" s="78">
        <v>0</v>
      </c>
      <c r="H158" s="79"/>
      <c r="I158" s="78">
        <v>0</v>
      </c>
      <c r="J158" s="78">
        <f t="shared" si="82"/>
        <v>0</v>
      </c>
      <c r="K158" s="79"/>
      <c r="L158" s="78">
        <f t="shared" si="85"/>
        <v>0</v>
      </c>
      <c r="M158" s="78">
        <f t="shared" si="84"/>
        <v>0</v>
      </c>
      <c r="N158" s="78">
        <v>0</v>
      </c>
      <c r="O158" s="81"/>
      <c r="P158" s="74"/>
    </row>
    <row r="159" spans="1:16" s="73" customFormat="1" x14ac:dyDescent="0.2">
      <c r="A159" s="72"/>
      <c r="B159" s="72" t="s">
        <v>235</v>
      </c>
      <c r="C159" s="72" t="s">
        <v>236</v>
      </c>
      <c r="D159" s="78">
        <v>0</v>
      </c>
      <c r="E159" s="78">
        <v>0</v>
      </c>
      <c r="F159" s="78">
        <v>0</v>
      </c>
      <c r="G159" s="78">
        <v>0</v>
      </c>
      <c r="H159" s="79"/>
      <c r="I159" s="78">
        <v>0</v>
      </c>
      <c r="J159" s="78">
        <f t="shared" si="82"/>
        <v>0</v>
      </c>
      <c r="K159" s="79"/>
      <c r="L159" s="78">
        <f t="shared" si="85"/>
        <v>0</v>
      </c>
      <c r="M159" s="78">
        <f t="shared" si="84"/>
        <v>0</v>
      </c>
      <c r="N159" s="78">
        <v>0</v>
      </c>
      <c r="O159" s="81"/>
      <c r="P159" s="74"/>
    </row>
    <row r="160" spans="1:16" s="73" customFormat="1" x14ac:dyDescent="0.2">
      <c r="A160" s="72"/>
      <c r="B160" s="72" t="s">
        <v>237</v>
      </c>
      <c r="C160" s="72" t="s">
        <v>238</v>
      </c>
      <c r="D160" s="78">
        <v>100</v>
      </c>
      <c r="E160" s="78">
        <v>0</v>
      </c>
      <c r="F160" s="78">
        <v>0</v>
      </c>
      <c r="G160" s="78">
        <v>0</v>
      </c>
      <c r="H160" s="79"/>
      <c r="I160" s="78">
        <v>0</v>
      </c>
      <c r="J160" s="78">
        <f t="shared" si="82"/>
        <v>0</v>
      </c>
      <c r="K160" s="79"/>
      <c r="L160" s="78">
        <f t="shared" si="85"/>
        <v>25</v>
      </c>
      <c r="M160" s="78">
        <f t="shared" si="84"/>
        <v>0</v>
      </c>
      <c r="N160" s="78">
        <v>0</v>
      </c>
      <c r="O160" s="81"/>
      <c r="P160" s="74"/>
    </row>
    <row r="161" spans="1:16" s="73" customFormat="1" x14ac:dyDescent="0.2">
      <c r="A161" s="72"/>
      <c r="B161" s="72" t="s">
        <v>239</v>
      </c>
      <c r="C161" s="72" t="s">
        <v>240</v>
      </c>
      <c r="D161" s="78">
        <v>0</v>
      </c>
      <c r="E161" s="78">
        <v>0</v>
      </c>
      <c r="F161" s="78">
        <v>617</v>
      </c>
      <c r="G161" s="78">
        <v>10974</v>
      </c>
      <c r="H161" s="79"/>
      <c r="I161" s="78">
        <v>0</v>
      </c>
      <c r="J161" s="78">
        <f t="shared" si="82"/>
        <v>0</v>
      </c>
      <c r="K161" s="79"/>
      <c r="L161" s="78">
        <f t="shared" si="85"/>
        <v>2897.75</v>
      </c>
      <c r="M161" s="78">
        <f t="shared" si="84"/>
        <v>5487</v>
      </c>
      <c r="N161" s="78">
        <v>0</v>
      </c>
      <c r="O161" s="82">
        <f t="shared" ref="O161:O219" si="88">(N161-G161)/G161</f>
        <v>-1</v>
      </c>
      <c r="P161" s="74"/>
    </row>
    <row r="162" spans="1:16" s="73" customFormat="1" x14ac:dyDescent="0.2">
      <c r="A162" s="72"/>
      <c r="B162" s="72"/>
      <c r="C162" s="72"/>
      <c r="D162" s="78" t="s">
        <v>47</v>
      </c>
      <c r="E162" s="78" t="s">
        <v>47</v>
      </c>
      <c r="F162" s="78" t="s">
        <v>47</v>
      </c>
      <c r="G162" s="78" t="s">
        <v>47</v>
      </c>
      <c r="H162" s="79"/>
      <c r="I162" s="78" t="s">
        <v>47</v>
      </c>
      <c r="J162" s="78"/>
      <c r="K162" s="79"/>
      <c r="L162" s="78"/>
      <c r="M162" s="78"/>
      <c r="N162" s="78"/>
      <c r="O162" s="81"/>
      <c r="P162" s="74"/>
    </row>
    <row r="163" spans="1:16" s="73" customFormat="1" x14ac:dyDescent="0.2">
      <c r="A163" s="72"/>
      <c r="B163" s="72"/>
      <c r="C163" s="77" t="s">
        <v>241</v>
      </c>
      <c r="D163" s="80">
        <v>1682.4</v>
      </c>
      <c r="E163" s="80">
        <v>1385</v>
      </c>
      <c r="F163" s="80">
        <v>3605</v>
      </c>
      <c r="G163" s="80">
        <v>21977</v>
      </c>
      <c r="H163" s="81"/>
      <c r="I163" s="80">
        <v>15476</v>
      </c>
      <c r="J163" s="78">
        <f t="shared" si="82"/>
        <v>21848.470588235294</v>
      </c>
      <c r="K163" s="79"/>
      <c r="L163" s="78">
        <f t="shared" si="85"/>
        <v>7162.35</v>
      </c>
      <c r="M163" s="78">
        <f t="shared" ref="M163" si="89">SUM(G163+J163)/2</f>
        <v>21912.735294117647</v>
      </c>
      <c r="N163" s="80">
        <f>SUM(N152:N161)</f>
        <v>0</v>
      </c>
      <c r="O163" s="81">
        <f t="shared" si="88"/>
        <v>-1</v>
      </c>
      <c r="P163" s="74"/>
    </row>
    <row r="164" spans="1:16" s="73" customFormat="1" x14ac:dyDescent="0.2">
      <c r="A164" s="72"/>
      <c r="B164" s="72"/>
      <c r="C164" s="72"/>
      <c r="D164" s="78"/>
      <c r="E164" s="78"/>
      <c r="F164" s="78"/>
      <c r="G164" s="78"/>
      <c r="H164" s="79"/>
      <c r="I164" s="78"/>
      <c r="J164" s="78"/>
      <c r="K164" s="79"/>
      <c r="L164" s="78"/>
      <c r="M164" s="78"/>
      <c r="N164" s="78"/>
      <c r="O164" s="81"/>
      <c r="P164" s="74"/>
    </row>
    <row r="165" spans="1:16" s="73" customFormat="1" x14ac:dyDescent="0.2">
      <c r="A165" s="72"/>
      <c r="B165" s="72"/>
      <c r="C165" s="77" t="s">
        <v>242</v>
      </c>
      <c r="D165" s="78"/>
      <c r="E165" s="78"/>
      <c r="F165" s="78"/>
      <c r="G165" s="78"/>
      <c r="H165" s="79"/>
      <c r="I165" s="78"/>
      <c r="J165" s="78"/>
      <c r="K165" s="79"/>
      <c r="L165" s="78"/>
      <c r="M165" s="78"/>
      <c r="N165" s="78"/>
      <c r="O165" s="81"/>
      <c r="P165" s="74"/>
    </row>
    <row r="166" spans="1:16" s="73" customFormat="1" x14ac:dyDescent="0.2">
      <c r="A166" s="72"/>
      <c r="B166" s="72"/>
      <c r="C166" s="72"/>
      <c r="D166" s="78"/>
      <c r="E166" s="78"/>
      <c r="F166" s="78"/>
      <c r="G166" s="78"/>
      <c r="H166" s="79"/>
      <c r="I166" s="78"/>
      <c r="J166" s="78"/>
      <c r="K166" s="79"/>
      <c r="L166" s="78"/>
      <c r="M166" s="78"/>
      <c r="N166" s="78"/>
      <c r="O166" s="81"/>
      <c r="P166" s="74"/>
    </row>
    <row r="167" spans="1:16" s="73" customFormat="1" x14ac:dyDescent="0.2">
      <c r="A167" s="72"/>
      <c r="B167" s="72" t="s">
        <v>243</v>
      </c>
      <c r="C167" s="72" t="s">
        <v>244</v>
      </c>
      <c r="D167" s="78">
        <v>6701.65</v>
      </c>
      <c r="E167" s="78">
        <v>355.25</v>
      </c>
      <c r="F167" s="78">
        <v>17794.87</v>
      </c>
      <c r="G167" s="78">
        <v>17614.02</v>
      </c>
      <c r="H167" s="79">
        <f t="shared" ref="H167" si="90">(G167-F167)/F167</f>
        <v>-1.0163041370911872E-2</v>
      </c>
      <c r="I167" s="78">
        <v>12822.24</v>
      </c>
      <c r="J167" s="78">
        <f t="shared" ref="J167:J188" si="91">+(I167/8.5)*12</f>
        <v>18101.985882352943</v>
      </c>
      <c r="K167" s="79">
        <f t="shared" ref="K167:K188" si="92">(J167-G167)/G167</f>
        <v>2.7703266054707701E-2</v>
      </c>
      <c r="L167" s="78">
        <f t="shared" ref="L167" si="93">SUM(D167:G167)/4</f>
        <v>10616.447499999998</v>
      </c>
      <c r="M167" s="78">
        <f t="shared" ref="M167:M186" si="94">SUM(G167+J167)/2</f>
        <v>17858.00294117647</v>
      </c>
      <c r="N167" s="78">
        <v>20000</v>
      </c>
      <c r="O167" s="82">
        <f t="shared" si="88"/>
        <v>0.13545913993511985</v>
      </c>
      <c r="P167" s="74"/>
    </row>
    <row r="168" spans="1:16" s="73" customFormat="1" x14ac:dyDescent="0.2">
      <c r="A168" s="72"/>
      <c r="B168" s="72" t="s">
        <v>245</v>
      </c>
      <c r="C168" s="72" t="s">
        <v>246</v>
      </c>
      <c r="D168" s="78">
        <v>0</v>
      </c>
      <c r="E168" s="78">
        <v>0</v>
      </c>
      <c r="F168" s="78">
        <v>1977</v>
      </c>
      <c r="G168" s="78">
        <v>0</v>
      </c>
      <c r="H168" s="79"/>
      <c r="I168" s="78">
        <v>0</v>
      </c>
      <c r="J168" s="78">
        <f t="shared" si="91"/>
        <v>0</v>
      </c>
      <c r="K168" s="79"/>
      <c r="L168" s="78">
        <f t="shared" ref="L168:L188" si="95">SUM(D168:G168)/4</f>
        <v>494.25</v>
      </c>
      <c r="M168" s="78">
        <f t="shared" si="94"/>
        <v>0</v>
      </c>
      <c r="N168" s="78">
        <v>0</v>
      </c>
      <c r="O168" s="82"/>
      <c r="P168" s="74"/>
    </row>
    <row r="169" spans="1:16" s="73" customFormat="1" x14ac:dyDescent="0.2">
      <c r="A169" s="72"/>
      <c r="B169" s="72" t="s">
        <v>247</v>
      </c>
      <c r="C169" s="72" t="s">
        <v>248</v>
      </c>
      <c r="D169" s="78">
        <v>0</v>
      </c>
      <c r="E169" s="78">
        <v>45619.33</v>
      </c>
      <c r="F169" s="78">
        <v>138935.75</v>
      </c>
      <c r="G169" s="78">
        <v>0</v>
      </c>
      <c r="H169" s="79"/>
      <c r="I169" s="78">
        <v>0</v>
      </c>
      <c r="J169" s="78">
        <f t="shared" si="91"/>
        <v>0</v>
      </c>
      <c r="K169" s="79"/>
      <c r="L169" s="78">
        <f t="shared" si="95"/>
        <v>46138.770000000004</v>
      </c>
      <c r="M169" s="78">
        <f t="shared" si="94"/>
        <v>0</v>
      </c>
      <c r="N169" s="78">
        <v>0</v>
      </c>
      <c r="O169" s="82"/>
      <c r="P169" s="74"/>
    </row>
    <row r="170" spans="1:16" s="73" customFormat="1" x14ac:dyDescent="0.2">
      <c r="A170" s="72"/>
      <c r="B170" s="72" t="s">
        <v>249</v>
      </c>
      <c r="C170" s="72" t="s">
        <v>250</v>
      </c>
      <c r="D170" s="78">
        <v>0</v>
      </c>
      <c r="E170" s="78">
        <v>0</v>
      </c>
      <c r="F170" s="78">
        <v>0</v>
      </c>
      <c r="G170" s="78">
        <v>0</v>
      </c>
      <c r="H170" s="79"/>
      <c r="I170" s="78">
        <v>0</v>
      </c>
      <c r="J170" s="78">
        <f t="shared" si="91"/>
        <v>0</v>
      </c>
      <c r="K170" s="79"/>
      <c r="L170" s="78">
        <f t="shared" si="95"/>
        <v>0</v>
      </c>
      <c r="M170" s="78">
        <f t="shared" si="94"/>
        <v>0</v>
      </c>
      <c r="N170" s="78">
        <v>0</v>
      </c>
      <c r="O170" s="82"/>
      <c r="P170" s="74"/>
    </row>
    <row r="171" spans="1:16" s="73" customFormat="1" x14ac:dyDescent="0.2">
      <c r="A171" s="72"/>
      <c r="B171" s="72" t="s">
        <v>251</v>
      </c>
      <c r="C171" s="72" t="s">
        <v>252</v>
      </c>
      <c r="D171" s="78">
        <v>87705.62</v>
      </c>
      <c r="E171" s="78">
        <v>30345.65</v>
      </c>
      <c r="F171" s="78">
        <v>12008.74</v>
      </c>
      <c r="G171" s="78">
        <v>109713.5</v>
      </c>
      <c r="H171" s="79">
        <f t="shared" ref="H171" si="96">(G171-F171)/F171</f>
        <v>8.1361375131779017</v>
      </c>
      <c r="I171" s="78">
        <v>125193.16</v>
      </c>
      <c r="J171" s="78">
        <f t="shared" si="91"/>
        <v>176743.28470588237</v>
      </c>
      <c r="K171" s="79">
        <f t="shared" si="92"/>
        <v>0.61095293383113625</v>
      </c>
      <c r="L171" s="78">
        <f t="shared" si="95"/>
        <v>59943.377500000002</v>
      </c>
      <c r="M171" s="78">
        <f t="shared" si="94"/>
        <v>143228.39235294118</v>
      </c>
      <c r="N171" s="78">
        <v>175000</v>
      </c>
      <c r="O171" s="82">
        <f t="shared" si="88"/>
        <v>0.59506350631417282</v>
      </c>
      <c r="P171" s="74"/>
    </row>
    <row r="172" spans="1:16" s="73" customFormat="1" x14ac:dyDescent="0.2">
      <c r="A172" s="72"/>
      <c r="B172" s="72" t="s">
        <v>253</v>
      </c>
      <c r="C172" s="72" t="s">
        <v>254</v>
      </c>
      <c r="D172" s="78">
        <v>0</v>
      </c>
      <c r="E172" s="78">
        <v>0</v>
      </c>
      <c r="F172" s="78">
        <v>0</v>
      </c>
      <c r="G172" s="78">
        <v>0</v>
      </c>
      <c r="H172" s="79"/>
      <c r="I172" s="78">
        <v>0</v>
      </c>
      <c r="J172" s="78">
        <f t="shared" si="91"/>
        <v>0</v>
      </c>
      <c r="K172" s="79"/>
      <c r="L172" s="78">
        <f t="shared" si="95"/>
        <v>0</v>
      </c>
      <c r="M172" s="78">
        <f t="shared" si="94"/>
        <v>0</v>
      </c>
      <c r="N172" s="78">
        <v>0</v>
      </c>
      <c r="O172" s="82"/>
      <c r="P172" s="74"/>
    </row>
    <row r="173" spans="1:16" s="73" customFormat="1" x14ac:dyDescent="0.2">
      <c r="A173" s="72"/>
      <c r="B173" s="72" t="s">
        <v>255</v>
      </c>
      <c r="C173" s="72" t="s">
        <v>256</v>
      </c>
      <c r="D173" s="78">
        <v>0</v>
      </c>
      <c r="E173" s="78">
        <v>0</v>
      </c>
      <c r="F173" s="78">
        <v>0</v>
      </c>
      <c r="G173" s="78">
        <v>0</v>
      </c>
      <c r="H173" s="79"/>
      <c r="I173" s="78">
        <v>0</v>
      </c>
      <c r="J173" s="78">
        <f t="shared" si="91"/>
        <v>0</v>
      </c>
      <c r="K173" s="79"/>
      <c r="L173" s="78">
        <f t="shared" si="95"/>
        <v>0</v>
      </c>
      <c r="M173" s="78">
        <f t="shared" si="94"/>
        <v>0</v>
      </c>
      <c r="N173" s="78">
        <v>0</v>
      </c>
      <c r="O173" s="82"/>
      <c r="P173" s="74"/>
    </row>
    <row r="174" spans="1:16" s="73" customFormat="1" x14ac:dyDescent="0.2">
      <c r="A174" s="72"/>
      <c r="B174" s="72" t="s">
        <v>257</v>
      </c>
      <c r="C174" s="72" t="s">
        <v>258</v>
      </c>
      <c r="D174" s="78">
        <v>0</v>
      </c>
      <c r="E174" s="78">
        <v>0</v>
      </c>
      <c r="F174" s="78">
        <v>489.71</v>
      </c>
      <c r="G174" s="78">
        <v>1254.3</v>
      </c>
      <c r="H174" s="79">
        <f t="shared" ref="H174:H177" si="97">(G174-F174)/F174</f>
        <v>1.5613117967776846</v>
      </c>
      <c r="I174" s="78">
        <v>40</v>
      </c>
      <c r="J174" s="78">
        <f t="shared" si="91"/>
        <v>56.470588235294116</v>
      </c>
      <c r="K174" s="79">
        <f t="shared" si="92"/>
        <v>-0.95497840370302622</v>
      </c>
      <c r="L174" s="78">
        <f t="shared" si="95"/>
        <v>436.0025</v>
      </c>
      <c r="M174" s="78">
        <f t="shared" si="94"/>
        <v>655.38529411764705</v>
      </c>
      <c r="N174" s="78">
        <v>500</v>
      </c>
      <c r="O174" s="82">
        <f t="shared" si="88"/>
        <v>-0.60137128278721197</v>
      </c>
      <c r="P174" s="74"/>
    </row>
    <row r="175" spans="1:16" s="73" customFormat="1" x14ac:dyDescent="0.2">
      <c r="A175" s="72"/>
      <c r="B175" s="72" t="s">
        <v>259</v>
      </c>
      <c r="C175" s="72" t="s">
        <v>260</v>
      </c>
      <c r="D175" s="78">
        <v>49619.05</v>
      </c>
      <c r="E175" s="78">
        <v>98015.15</v>
      </c>
      <c r="F175" s="78">
        <v>5905.66</v>
      </c>
      <c r="G175" s="78">
        <v>28250.05</v>
      </c>
      <c r="H175" s="79">
        <f t="shared" si="97"/>
        <v>3.7835550979907411</v>
      </c>
      <c r="I175" s="78">
        <v>38727.050000000003</v>
      </c>
      <c r="J175" s="78">
        <f>+(I175/8.5)*12</f>
        <v>54673.482352941181</v>
      </c>
      <c r="K175" s="79">
        <f>(J175-G175)/G175</f>
        <v>0.93534108268626714</v>
      </c>
      <c r="L175" s="78">
        <f>SUM(D175:G175)/4</f>
        <v>45447.477500000001</v>
      </c>
      <c r="M175" s="78">
        <f>SUM(G175+J175)/2</f>
        <v>41461.766176470592</v>
      </c>
      <c r="N175" s="78">
        <v>40000</v>
      </c>
      <c r="O175" s="82">
        <f>(N175-G175)/G175</f>
        <v>0.41592669747487176</v>
      </c>
      <c r="P175" s="74"/>
    </row>
    <row r="176" spans="1:16" s="73" customFormat="1" x14ac:dyDescent="0.2">
      <c r="A176" s="72"/>
      <c r="B176" s="72" t="s">
        <v>261</v>
      </c>
      <c r="C176" s="72" t="s">
        <v>262</v>
      </c>
      <c r="D176" s="78">
        <v>50</v>
      </c>
      <c r="E176" s="78">
        <v>150</v>
      </c>
      <c r="F176" s="78">
        <v>1011.56</v>
      </c>
      <c r="G176" s="78">
        <v>1675</v>
      </c>
      <c r="H176" s="79">
        <f t="shared" si="97"/>
        <v>0.65585827830281951</v>
      </c>
      <c r="I176" s="78">
        <v>0</v>
      </c>
      <c r="J176" s="78">
        <f t="shared" si="91"/>
        <v>0</v>
      </c>
      <c r="K176" s="79">
        <f t="shared" si="92"/>
        <v>-1</v>
      </c>
      <c r="L176" s="78">
        <f t="shared" si="95"/>
        <v>721.64</v>
      </c>
      <c r="M176" s="78">
        <f t="shared" si="94"/>
        <v>837.5</v>
      </c>
      <c r="N176" s="78">
        <v>0</v>
      </c>
      <c r="O176" s="82">
        <f t="shared" si="88"/>
        <v>-1</v>
      </c>
      <c r="P176" s="74"/>
    </row>
    <row r="177" spans="1:16" s="73" customFormat="1" x14ac:dyDescent="0.2">
      <c r="A177" s="72"/>
      <c r="B177" s="72" t="s">
        <v>263</v>
      </c>
      <c r="C177" s="72" t="s">
        <v>264</v>
      </c>
      <c r="D177" s="78">
        <v>11504.48</v>
      </c>
      <c r="E177" s="78">
        <v>1893.09</v>
      </c>
      <c r="F177" s="78">
        <v>2006.69</v>
      </c>
      <c r="G177" s="78" t="s">
        <v>265</v>
      </c>
      <c r="H177" s="79">
        <f t="shared" si="97"/>
        <v>-1.8659234859395322</v>
      </c>
      <c r="I177" s="78">
        <v>2855</v>
      </c>
      <c r="J177" s="78">
        <f t="shared" si="91"/>
        <v>4030.5882352941176</v>
      </c>
      <c r="K177" s="79">
        <f t="shared" si="92"/>
        <v>-3.3195761120221201</v>
      </c>
      <c r="L177" s="78">
        <f t="shared" si="95"/>
        <v>3851.0650000000001</v>
      </c>
      <c r="M177" s="78">
        <f t="shared" si="94"/>
        <v>1146.4741176470588</v>
      </c>
      <c r="N177" s="78">
        <v>2000</v>
      </c>
      <c r="O177" s="82">
        <f>(N177-G177)/G177</f>
        <v>-2.1509863953408073</v>
      </c>
      <c r="P177" s="74"/>
    </row>
    <row r="178" spans="1:16" s="73" customFormat="1" x14ac:dyDescent="0.2">
      <c r="A178" s="72"/>
      <c r="B178" s="72" t="s">
        <v>266</v>
      </c>
      <c r="C178" s="72" t="s">
        <v>232</v>
      </c>
      <c r="D178" s="78">
        <v>0</v>
      </c>
      <c r="E178" s="78">
        <v>0</v>
      </c>
      <c r="F178" s="78">
        <v>0</v>
      </c>
      <c r="G178" s="78">
        <v>0</v>
      </c>
      <c r="H178" s="79"/>
      <c r="I178" s="78">
        <v>0</v>
      </c>
      <c r="J178" s="78">
        <f t="shared" si="91"/>
        <v>0</v>
      </c>
      <c r="K178" s="79"/>
      <c r="L178" s="78">
        <f t="shared" si="95"/>
        <v>0</v>
      </c>
      <c r="M178" s="78">
        <f t="shared" si="94"/>
        <v>0</v>
      </c>
      <c r="N178" s="78">
        <v>0</v>
      </c>
      <c r="O178" s="82"/>
      <c r="P178" s="74"/>
    </row>
    <row r="179" spans="1:16" s="73" customFormat="1" x14ac:dyDescent="0.2">
      <c r="A179" s="72"/>
      <c r="B179" s="72" t="s">
        <v>267</v>
      </c>
      <c r="C179" s="72" t="s">
        <v>268</v>
      </c>
      <c r="D179" s="78">
        <v>0</v>
      </c>
      <c r="E179" s="78">
        <v>0</v>
      </c>
      <c r="F179" s="78">
        <v>138</v>
      </c>
      <c r="G179" s="78">
        <v>1017.18</v>
      </c>
      <c r="H179" s="79">
        <f>(G179-F179)/F179</f>
        <v>6.370869565217391</v>
      </c>
      <c r="I179" s="78">
        <v>8542.24</v>
      </c>
      <c r="J179" s="78">
        <f t="shared" si="91"/>
        <v>12059.632941176471</v>
      </c>
      <c r="K179" s="79">
        <f t="shared" si="92"/>
        <v>10.855947758682309</v>
      </c>
      <c r="L179" s="78">
        <f t="shared" si="95"/>
        <v>288.79499999999996</v>
      </c>
      <c r="M179" s="78">
        <f t="shared" si="94"/>
        <v>6538.4064705882356</v>
      </c>
      <c r="N179" s="78">
        <v>8500</v>
      </c>
      <c r="O179" s="82">
        <f>(N179-G179)/G179</f>
        <v>7.356436422265479</v>
      </c>
      <c r="P179" s="74"/>
    </row>
    <row r="180" spans="1:16" s="73" customFormat="1" x14ac:dyDescent="0.2">
      <c r="A180" s="72"/>
      <c r="B180" s="72" t="s">
        <v>269</v>
      </c>
      <c r="C180" s="72" t="s">
        <v>270</v>
      </c>
      <c r="D180" s="78">
        <v>40000</v>
      </c>
      <c r="E180" s="78">
        <v>0</v>
      </c>
      <c r="F180" s="78">
        <v>66.61</v>
      </c>
      <c r="G180" s="78">
        <v>0</v>
      </c>
      <c r="H180" s="79"/>
      <c r="I180" s="78">
        <v>1301.0999999999999</v>
      </c>
      <c r="J180" s="78">
        <f t="shared" si="91"/>
        <v>1836.8470588235293</v>
      </c>
      <c r="K180" s="79"/>
      <c r="L180" s="78">
        <f t="shared" si="95"/>
        <v>10016.6525</v>
      </c>
      <c r="M180" s="78">
        <f t="shared" si="94"/>
        <v>918.42352941176466</v>
      </c>
      <c r="N180" s="78">
        <v>1000</v>
      </c>
      <c r="O180" s="82"/>
      <c r="P180" s="74"/>
    </row>
    <row r="181" spans="1:16" s="73" customFormat="1" x14ac:dyDescent="0.2">
      <c r="A181" s="72"/>
      <c r="B181" s="72" t="s">
        <v>271</v>
      </c>
      <c r="C181" s="72" t="s">
        <v>272</v>
      </c>
      <c r="D181" s="78">
        <v>0</v>
      </c>
      <c r="E181" s="78">
        <v>0</v>
      </c>
      <c r="F181" s="78">
        <v>0</v>
      </c>
      <c r="G181" s="78">
        <v>2010</v>
      </c>
      <c r="H181" s="79"/>
      <c r="I181" s="78">
        <v>0</v>
      </c>
      <c r="J181" s="78">
        <f t="shared" si="91"/>
        <v>0</v>
      </c>
      <c r="K181" s="79">
        <f t="shared" si="92"/>
        <v>-1</v>
      </c>
      <c r="L181" s="78">
        <f t="shared" si="95"/>
        <v>502.5</v>
      </c>
      <c r="M181" s="78">
        <f t="shared" si="94"/>
        <v>1005</v>
      </c>
      <c r="N181" s="78">
        <v>0</v>
      </c>
      <c r="O181" s="82">
        <f>(N181-G181)/G181</f>
        <v>-1</v>
      </c>
      <c r="P181" s="74"/>
    </row>
    <row r="182" spans="1:16" s="73" customFormat="1" x14ac:dyDescent="0.2">
      <c r="A182" s="72"/>
      <c r="B182" s="72" t="s">
        <v>273</v>
      </c>
      <c r="C182" s="72" t="s">
        <v>274</v>
      </c>
      <c r="D182" s="78">
        <v>0</v>
      </c>
      <c r="E182" s="78">
        <v>0</v>
      </c>
      <c r="F182" s="78">
        <v>0</v>
      </c>
      <c r="G182" s="78">
        <v>0</v>
      </c>
      <c r="H182" s="79"/>
      <c r="I182" s="78">
        <v>0</v>
      </c>
      <c r="J182" s="78">
        <f t="shared" si="91"/>
        <v>0</v>
      </c>
      <c r="K182" s="79"/>
      <c r="L182" s="78">
        <f t="shared" si="95"/>
        <v>0</v>
      </c>
      <c r="M182" s="78">
        <f t="shared" si="94"/>
        <v>0</v>
      </c>
      <c r="N182" s="78">
        <v>0</v>
      </c>
      <c r="O182" s="82"/>
      <c r="P182" s="74"/>
    </row>
    <row r="183" spans="1:16" s="73" customFormat="1" x14ac:dyDescent="0.2">
      <c r="A183" s="72"/>
      <c r="B183" s="72" t="s">
        <v>275</v>
      </c>
      <c r="C183" s="72" t="s">
        <v>276</v>
      </c>
      <c r="D183" s="78">
        <v>0</v>
      </c>
      <c r="E183" s="78">
        <v>0</v>
      </c>
      <c r="F183" s="78">
        <v>0</v>
      </c>
      <c r="G183" s="78">
        <v>0</v>
      </c>
      <c r="H183" s="79"/>
      <c r="I183" s="78">
        <v>0</v>
      </c>
      <c r="J183" s="78">
        <f t="shared" si="91"/>
        <v>0</v>
      </c>
      <c r="K183" s="79"/>
      <c r="L183" s="78">
        <f t="shared" si="95"/>
        <v>0</v>
      </c>
      <c r="M183" s="78">
        <f t="shared" si="94"/>
        <v>0</v>
      </c>
      <c r="N183" s="78">
        <v>0</v>
      </c>
      <c r="O183" s="82"/>
      <c r="P183" s="74"/>
    </row>
    <row r="184" spans="1:16" s="73" customFormat="1" x14ac:dyDescent="0.2">
      <c r="A184" s="72"/>
      <c r="B184" s="72" t="s">
        <v>277</v>
      </c>
      <c r="C184" s="72" t="s">
        <v>278</v>
      </c>
      <c r="D184" s="78">
        <v>0</v>
      </c>
      <c r="E184" s="78">
        <v>1200</v>
      </c>
      <c r="F184" s="78">
        <v>68.73</v>
      </c>
      <c r="G184" s="78">
        <v>0</v>
      </c>
      <c r="H184" s="79"/>
      <c r="I184" s="78">
        <v>1963.95</v>
      </c>
      <c r="J184" s="78">
        <f t="shared" si="91"/>
        <v>2772.6352941176474</v>
      </c>
      <c r="K184" s="79"/>
      <c r="L184" s="78">
        <f t="shared" si="95"/>
        <v>317.1825</v>
      </c>
      <c r="M184" s="78">
        <f t="shared" si="94"/>
        <v>1386.3176470588237</v>
      </c>
      <c r="N184" s="78">
        <v>1500</v>
      </c>
      <c r="O184" s="82"/>
      <c r="P184" s="74"/>
    </row>
    <row r="185" spans="1:16" s="73" customFormat="1" x14ac:dyDescent="0.2">
      <c r="A185" s="72"/>
      <c r="B185" s="72" t="s">
        <v>279</v>
      </c>
      <c r="C185" s="72" t="s">
        <v>280</v>
      </c>
      <c r="D185" s="78">
        <v>0</v>
      </c>
      <c r="E185" s="78">
        <v>0</v>
      </c>
      <c r="F185" s="78">
        <v>0</v>
      </c>
      <c r="G185" s="78">
        <v>196008.66</v>
      </c>
      <c r="H185" s="79"/>
      <c r="I185" s="78">
        <v>357155.15</v>
      </c>
      <c r="J185" s="78">
        <f t="shared" si="91"/>
        <v>504219.03529411764</v>
      </c>
      <c r="K185" s="79">
        <f t="shared" si="92"/>
        <v>1.5724324389244719</v>
      </c>
      <c r="L185" s="78">
        <f t="shared" si="95"/>
        <v>49002.165000000001</v>
      </c>
      <c r="M185" s="78">
        <f t="shared" si="94"/>
        <v>350113.84764705884</v>
      </c>
      <c r="N185" s="78">
        <v>475000</v>
      </c>
      <c r="O185" s="82">
        <f t="shared" ref="O185:O186" si="98">(N185-G185)/G185</f>
        <v>1.4233623147058909</v>
      </c>
      <c r="P185" s="74"/>
    </row>
    <row r="186" spans="1:16" s="73" customFormat="1" x14ac:dyDescent="0.2">
      <c r="A186" s="72"/>
      <c r="B186" s="72" t="s">
        <v>281</v>
      </c>
      <c r="C186" s="72" t="s">
        <v>282</v>
      </c>
      <c r="D186" s="78">
        <v>28000</v>
      </c>
      <c r="E186" s="78">
        <v>8247.64</v>
      </c>
      <c r="F186" s="78">
        <v>12581.65</v>
      </c>
      <c r="G186" s="78">
        <v>84185.45</v>
      </c>
      <c r="H186" s="79">
        <f>(G186-F186)/F186</f>
        <v>5.6911295418327486</v>
      </c>
      <c r="I186" s="78">
        <v>3015.55</v>
      </c>
      <c r="J186" s="78">
        <f t="shared" si="91"/>
        <v>4257.2470588235301</v>
      </c>
      <c r="K186" s="79">
        <f t="shared" si="92"/>
        <v>-0.94943013241808971</v>
      </c>
      <c r="L186" s="78">
        <f t="shared" si="95"/>
        <v>33253.684999999998</v>
      </c>
      <c r="M186" s="78">
        <f t="shared" si="94"/>
        <v>44221.348529411764</v>
      </c>
      <c r="N186" s="78">
        <v>3500</v>
      </c>
      <c r="O186" s="82">
        <f t="shared" si="98"/>
        <v>-0.95842511978019951</v>
      </c>
      <c r="P186" s="74"/>
    </row>
    <row r="187" spans="1:16" s="73" customFormat="1" x14ac:dyDescent="0.2">
      <c r="A187" s="72"/>
      <c r="B187" s="72"/>
      <c r="C187" s="72"/>
      <c r="D187" s="78" t="s">
        <v>47</v>
      </c>
      <c r="E187" s="78" t="s">
        <v>47</v>
      </c>
      <c r="F187" s="78" t="s">
        <v>47</v>
      </c>
      <c r="G187" s="78" t="s">
        <v>47</v>
      </c>
      <c r="H187" s="79"/>
      <c r="I187" s="78" t="s">
        <v>47</v>
      </c>
      <c r="J187" s="78"/>
      <c r="K187" s="79"/>
      <c r="L187" s="78"/>
      <c r="M187" s="78"/>
      <c r="N187" s="78"/>
      <c r="O187" s="81"/>
      <c r="P187" s="74"/>
    </row>
    <row r="188" spans="1:16" s="73" customFormat="1" x14ac:dyDescent="0.2">
      <c r="A188" s="72"/>
      <c r="B188" s="72"/>
      <c r="C188" s="77" t="s">
        <v>283</v>
      </c>
      <c r="D188" s="80">
        <v>223580.79999999999</v>
      </c>
      <c r="E188" s="80">
        <v>185826.11</v>
      </c>
      <c r="F188" s="80">
        <v>192984.97</v>
      </c>
      <c r="G188" s="80">
        <v>439990.52</v>
      </c>
      <c r="H188" s="79">
        <f>(G188-F188)/F188</f>
        <v>1.2799211772813188</v>
      </c>
      <c r="I188" s="80">
        <v>551615.43999999994</v>
      </c>
      <c r="J188" s="80">
        <f t="shared" si="91"/>
        <v>778751.20941176463</v>
      </c>
      <c r="K188" s="79">
        <f t="shared" si="92"/>
        <v>0.76992724618649644</v>
      </c>
      <c r="L188" s="78">
        <f t="shared" si="95"/>
        <v>260595.6</v>
      </c>
      <c r="M188" s="78">
        <f t="shared" ref="M188" si="99">SUM(G188+J188)/2</f>
        <v>609370.86470588227</v>
      </c>
      <c r="N188" s="80">
        <f>SUM(N167:N186)</f>
        <v>727000</v>
      </c>
      <c r="O188" s="81">
        <f>(N188-G188)/G188</f>
        <v>0.65230832700668184</v>
      </c>
      <c r="P188" s="74"/>
    </row>
    <row r="189" spans="1:16" s="73" customFormat="1" x14ac:dyDescent="0.2">
      <c r="A189" s="72"/>
      <c r="B189" s="72"/>
      <c r="C189" s="72"/>
      <c r="D189" s="78"/>
      <c r="E189" s="78"/>
      <c r="F189" s="78"/>
      <c r="G189" s="78"/>
      <c r="H189" s="79"/>
      <c r="I189" s="78"/>
      <c r="J189" s="78"/>
      <c r="K189" s="79"/>
      <c r="L189" s="78"/>
      <c r="M189" s="78"/>
      <c r="N189" s="78"/>
      <c r="O189" s="81"/>
      <c r="P189" s="74"/>
    </row>
    <row r="190" spans="1:16" s="73" customFormat="1" x14ac:dyDescent="0.2">
      <c r="A190" s="72"/>
      <c r="B190" s="72"/>
      <c r="C190" s="72" t="s">
        <v>284</v>
      </c>
      <c r="D190" s="78"/>
      <c r="E190" s="78"/>
      <c r="F190" s="78"/>
      <c r="G190" s="78"/>
      <c r="H190" s="79"/>
      <c r="I190" s="78"/>
      <c r="J190" s="78"/>
      <c r="K190" s="79"/>
      <c r="L190" s="78"/>
      <c r="M190" s="78"/>
      <c r="N190" s="78"/>
      <c r="O190" s="81"/>
      <c r="P190" s="74"/>
    </row>
    <row r="191" spans="1:16" s="73" customFormat="1" x14ac:dyDescent="0.2">
      <c r="A191" s="72"/>
      <c r="B191" s="72" t="s">
        <v>285</v>
      </c>
      <c r="C191" s="72" t="s">
        <v>286</v>
      </c>
      <c r="D191" s="78">
        <v>0</v>
      </c>
      <c r="E191" s="78">
        <v>0</v>
      </c>
      <c r="F191" s="78">
        <v>0</v>
      </c>
      <c r="G191" s="78">
        <v>0</v>
      </c>
      <c r="H191" s="79"/>
      <c r="I191" s="78">
        <v>0</v>
      </c>
      <c r="J191" s="78">
        <f t="shared" ref="J191:J201" si="100">+(I191/8.5)*12</f>
        <v>0</v>
      </c>
      <c r="K191" s="79"/>
      <c r="L191" s="78">
        <f t="shared" ref="L191" si="101">SUM(D191:G191)/4</f>
        <v>0</v>
      </c>
      <c r="M191" s="78">
        <f t="shared" ref="M191:M197" si="102">SUM(G191+J191)/2</f>
        <v>0</v>
      </c>
      <c r="N191" s="78">
        <v>0</v>
      </c>
      <c r="O191" s="81"/>
      <c r="P191" s="74"/>
    </row>
    <row r="192" spans="1:16" s="73" customFormat="1" x14ac:dyDescent="0.2">
      <c r="A192" s="72"/>
      <c r="B192" s="72" t="s">
        <v>287</v>
      </c>
      <c r="C192" s="72" t="s">
        <v>288</v>
      </c>
      <c r="D192" s="78">
        <v>0</v>
      </c>
      <c r="E192" s="78">
        <v>0</v>
      </c>
      <c r="F192" s="78">
        <v>0</v>
      </c>
      <c r="G192" s="78">
        <v>0</v>
      </c>
      <c r="H192" s="79"/>
      <c r="I192" s="78">
        <v>0</v>
      </c>
      <c r="J192" s="78">
        <f t="shared" si="100"/>
        <v>0</v>
      </c>
      <c r="K192" s="79"/>
      <c r="L192" s="78">
        <f t="shared" ref="L192:L199" si="103">SUM(D192:G192)/4</f>
        <v>0</v>
      </c>
      <c r="M192" s="78">
        <f t="shared" si="102"/>
        <v>0</v>
      </c>
      <c r="N192" s="78">
        <v>0</v>
      </c>
      <c r="O192" s="81"/>
      <c r="P192" s="74"/>
    </row>
    <row r="193" spans="1:16" s="73" customFormat="1" x14ac:dyDescent="0.2">
      <c r="A193" s="72"/>
      <c r="B193" s="72" t="s">
        <v>289</v>
      </c>
      <c r="C193" s="72" t="s">
        <v>290</v>
      </c>
      <c r="D193" s="78">
        <v>0</v>
      </c>
      <c r="E193" s="78">
        <v>0</v>
      </c>
      <c r="F193" s="78">
        <v>0</v>
      </c>
      <c r="G193" s="78">
        <v>0</v>
      </c>
      <c r="H193" s="79"/>
      <c r="I193" s="78">
        <v>0</v>
      </c>
      <c r="J193" s="78">
        <f t="shared" si="100"/>
        <v>0</v>
      </c>
      <c r="K193" s="79"/>
      <c r="L193" s="78">
        <f t="shared" si="103"/>
        <v>0</v>
      </c>
      <c r="M193" s="78">
        <f t="shared" si="102"/>
        <v>0</v>
      </c>
      <c r="N193" s="78">
        <v>0</v>
      </c>
      <c r="O193" s="81"/>
      <c r="P193" s="74"/>
    </row>
    <row r="194" spans="1:16" s="73" customFormat="1" x14ac:dyDescent="0.2">
      <c r="A194" s="72"/>
      <c r="B194" s="72" t="s">
        <v>291</v>
      </c>
      <c r="C194" s="72" t="s">
        <v>292</v>
      </c>
      <c r="D194" s="78">
        <v>0</v>
      </c>
      <c r="E194" s="78">
        <v>0</v>
      </c>
      <c r="F194" s="78">
        <v>0</v>
      </c>
      <c r="G194" s="78">
        <v>0</v>
      </c>
      <c r="H194" s="79"/>
      <c r="I194" s="78">
        <v>0</v>
      </c>
      <c r="J194" s="78">
        <f t="shared" si="100"/>
        <v>0</v>
      </c>
      <c r="K194" s="79"/>
      <c r="L194" s="78">
        <f t="shared" si="103"/>
        <v>0</v>
      </c>
      <c r="M194" s="78">
        <f t="shared" si="102"/>
        <v>0</v>
      </c>
      <c r="N194" s="78">
        <v>0</v>
      </c>
      <c r="O194" s="81"/>
      <c r="P194" s="74"/>
    </row>
    <row r="195" spans="1:16" s="73" customFormat="1" x14ac:dyDescent="0.2">
      <c r="A195" s="72"/>
      <c r="B195" s="72" t="s">
        <v>293</v>
      </c>
      <c r="C195" s="72" t="s">
        <v>294</v>
      </c>
      <c r="D195" s="78">
        <v>0</v>
      </c>
      <c r="E195" s="78">
        <v>0</v>
      </c>
      <c r="F195" s="78">
        <v>0</v>
      </c>
      <c r="G195" s="78">
        <v>0</v>
      </c>
      <c r="H195" s="79"/>
      <c r="I195" s="78">
        <v>0</v>
      </c>
      <c r="J195" s="78">
        <f t="shared" si="100"/>
        <v>0</v>
      </c>
      <c r="K195" s="79"/>
      <c r="L195" s="78">
        <f t="shared" si="103"/>
        <v>0</v>
      </c>
      <c r="M195" s="78">
        <f t="shared" si="102"/>
        <v>0</v>
      </c>
      <c r="N195" s="78">
        <v>0</v>
      </c>
      <c r="O195" s="81"/>
      <c r="P195" s="74"/>
    </row>
    <row r="196" spans="1:16" s="73" customFormat="1" x14ac:dyDescent="0.2">
      <c r="A196" s="72"/>
      <c r="B196" s="72" t="s">
        <v>295</v>
      </c>
      <c r="C196" s="72" t="s">
        <v>296</v>
      </c>
      <c r="D196" s="78">
        <v>100000</v>
      </c>
      <c r="E196" s="78">
        <v>60000</v>
      </c>
      <c r="F196" s="78">
        <v>0</v>
      </c>
      <c r="G196" s="78">
        <v>0</v>
      </c>
      <c r="H196" s="79"/>
      <c r="I196" s="78">
        <v>0</v>
      </c>
      <c r="J196" s="78">
        <f t="shared" si="100"/>
        <v>0</v>
      </c>
      <c r="K196" s="79"/>
      <c r="L196" s="78">
        <f t="shared" si="103"/>
        <v>40000</v>
      </c>
      <c r="M196" s="78">
        <f t="shared" si="102"/>
        <v>0</v>
      </c>
      <c r="N196" s="78">
        <v>0</v>
      </c>
      <c r="O196" s="81"/>
      <c r="P196" s="74"/>
    </row>
    <row r="197" spans="1:16" s="73" customFormat="1" x14ac:dyDescent="0.2">
      <c r="A197" s="72"/>
      <c r="B197" s="72" t="s">
        <v>297</v>
      </c>
      <c r="C197" s="72" t="s">
        <v>298</v>
      </c>
      <c r="D197" s="78">
        <v>0</v>
      </c>
      <c r="E197" s="78">
        <v>0</v>
      </c>
      <c r="F197" s="78">
        <v>0</v>
      </c>
      <c r="G197" s="78">
        <v>0</v>
      </c>
      <c r="H197" s="79"/>
      <c r="I197" s="78">
        <v>0</v>
      </c>
      <c r="J197" s="78">
        <f t="shared" si="100"/>
        <v>0</v>
      </c>
      <c r="K197" s="79"/>
      <c r="L197" s="78">
        <f t="shared" si="103"/>
        <v>0</v>
      </c>
      <c r="M197" s="78">
        <f t="shared" si="102"/>
        <v>0</v>
      </c>
      <c r="N197" s="78">
        <v>0</v>
      </c>
      <c r="O197" s="81"/>
      <c r="P197" s="74"/>
    </row>
    <row r="198" spans="1:16" s="73" customFormat="1" x14ac:dyDescent="0.2">
      <c r="A198" s="72"/>
      <c r="B198" s="72"/>
      <c r="C198" s="72"/>
      <c r="D198" s="78" t="s">
        <v>47</v>
      </c>
      <c r="E198" s="78" t="s">
        <v>47</v>
      </c>
      <c r="F198" s="78" t="s">
        <v>47</v>
      </c>
      <c r="G198" s="78" t="s">
        <v>47</v>
      </c>
      <c r="H198" s="79"/>
      <c r="I198" s="78" t="s">
        <v>47</v>
      </c>
      <c r="J198" s="78"/>
      <c r="K198" s="79"/>
      <c r="L198" s="78"/>
      <c r="M198" s="78"/>
      <c r="N198" s="78"/>
      <c r="O198" s="81"/>
      <c r="P198" s="74"/>
    </row>
    <row r="199" spans="1:16" s="73" customFormat="1" x14ac:dyDescent="0.2">
      <c r="A199" s="72"/>
      <c r="B199" s="72"/>
      <c r="C199" s="72" t="s">
        <v>299</v>
      </c>
      <c r="D199" s="78">
        <v>100000</v>
      </c>
      <c r="E199" s="78">
        <v>60000</v>
      </c>
      <c r="F199" s="78">
        <v>0</v>
      </c>
      <c r="G199" s="78">
        <v>0</v>
      </c>
      <c r="H199" s="79"/>
      <c r="I199" s="78">
        <v>0</v>
      </c>
      <c r="J199" s="78">
        <f t="shared" si="100"/>
        <v>0</v>
      </c>
      <c r="K199" s="79"/>
      <c r="L199" s="78">
        <f t="shared" si="103"/>
        <v>40000</v>
      </c>
      <c r="M199" s="78">
        <f t="shared" ref="M199" si="104">SUM(G199+J199)/2</f>
        <v>0</v>
      </c>
      <c r="N199" s="78">
        <v>0</v>
      </c>
      <c r="O199" s="81"/>
      <c r="P199" s="74"/>
    </row>
    <row r="200" spans="1:16" s="73" customFormat="1" x14ac:dyDescent="0.2">
      <c r="A200" s="72"/>
      <c r="B200" s="72"/>
      <c r="C200" s="72"/>
      <c r="D200" s="78"/>
      <c r="E200" s="78"/>
      <c r="F200" s="78"/>
      <c r="G200" s="78"/>
      <c r="H200" s="79"/>
      <c r="I200" s="78"/>
      <c r="J200" s="78"/>
      <c r="K200" s="79"/>
      <c r="L200" s="78"/>
      <c r="M200" s="78"/>
      <c r="N200" s="78"/>
      <c r="O200" s="81"/>
      <c r="P200" s="74"/>
    </row>
    <row r="201" spans="1:16" s="73" customFormat="1" x14ac:dyDescent="0.2">
      <c r="A201" s="84"/>
      <c r="B201" s="72"/>
      <c r="C201" s="77" t="s">
        <v>300</v>
      </c>
      <c r="D201" s="80">
        <v>2635500.5699999998</v>
      </c>
      <c r="E201" s="80">
        <v>2949869.31</v>
      </c>
      <c r="F201" s="80">
        <v>3124820.49</v>
      </c>
      <c r="G201" s="80">
        <v>3540240.66</v>
      </c>
      <c r="H201" s="81">
        <f>(G201-F201)/F201</f>
        <v>0.1329420910191228</v>
      </c>
      <c r="I201" s="80">
        <v>3043720.86</v>
      </c>
      <c r="J201" s="80">
        <f t="shared" si="100"/>
        <v>4297017.6847058823</v>
      </c>
      <c r="K201" s="81">
        <f>(J201-G201)/J201</f>
        <v>0.17611680477821473</v>
      </c>
      <c r="L201" s="78">
        <f t="shared" ref="L201" si="105">SUM(D201:G201)/4</f>
        <v>3062607.7575000003</v>
      </c>
      <c r="M201" s="78">
        <f t="shared" ref="M201" si="106">SUM(G201+J201)/2</f>
        <v>3918629.1723529412</v>
      </c>
      <c r="N201" s="80">
        <f>SUM(N188,N163,N148,N127,N119,N105,N93,N82,N53,N34,N28)</f>
        <v>4431366</v>
      </c>
      <c r="O201" s="81">
        <f>(N201-J201)/J201</f>
        <v>3.1265478792953445E-2</v>
      </c>
      <c r="P201" s="74"/>
    </row>
    <row r="202" spans="1:16" s="73" customFormat="1" x14ac:dyDescent="0.2">
      <c r="A202" s="72"/>
      <c r="B202" s="72"/>
      <c r="C202" s="72"/>
      <c r="D202" s="78"/>
      <c r="E202" s="78"/>
      <c r="F202" s="78"/>
      <c r="G202" s="78"/>
      <c r="H202" s="79"/>
      <c r="I202" s="78"/>
      <c r="J202" s="78"/>
      <c r="K202" s="79"/>
      <c r="L202" s="78"/>
      <c r="M202" s="78"/>
      <c r="N202" s="78"/>
      <c r="O202" s="81"/>
      <c r="P202" s="74"/>
    </row>
    <row r="203" spans="1:16" s="73" customFormat="1" x14ac:dyDescent="0.2">
      <c r="A203" s="72"/>
      <c r="B203" s="72"/>
      <c r="C203" s="77" t="s">
        <v>301</v>
      </c>
      <c r="D203" s="78"/>
      <c r="E203" s="78"/>
      <c r="F203" s="78"/>
      <c r="G203" s="78"/>
      <c r="H203" s="79"/>
      <c r="I203" s="78"/>
      <c r="J203" s="78"/>
      <c r="K203" s="79"/>
      <c r="L203" s="78"/>
      <c r="M203" s="78"/>
      <c r="N203" s="78"/>
      <c r="O203" s="81"/>
      <c r="P203" s="74"/>
    </row>
    <row r="204" spans="1:16" s="73" customFormat="1" x14ac:dyDescent="0.2">
      <c r="A204" s="72"/>
      <c r="B204" s="72"/>
      <c r="C204" s="72"/>
      <c r="D204" s="78"/>
      <c r="E204" s="78"/>
      <c r="F204" s="78"/>
      <c r="G204" s="78"/>
      <c r="H204" s="79"/>
      <c r="I204" s="78"/>
      <c r="J204" s="78"/>
      <c r="K204" s="79"/>
      <c r="L204" s="78"/>
      <c r="M204" s="78"/>
      <c r="N204" s="78"/>
      <c r="O204" s="81"/>
      <c r="P204" s="74"/>
    </row>
    <row r="205" spans="1:16" s="73" customFormat="1" x14ac:dyDescent="0.2">
      <c r="A205" s="72"/>
      <c r="B205" s="72"/>
      <c r="C205" s="72" t="s">
        <v>302</v>
      </c>
      <c r="D205" s="78"/>
      <c r="E205" s="78"/>
      <c r="F205" s="78"/>
      <c r="G205" s="78"/>
      <c r="H205" s="79"/>
      <c r="I205" s="78"/>
      <c r="J205" s="78"/>
      <c r="K205" s="79"/>
      <c r="L205" s="78"/>
      <c r="M205" s="78"/>
      <c r="N205" s="78"/>
      <c r="O205" s="81"/>
      <c r="P205" s="74"/>
    </row>
    <row r="206" spans="1:16" s="73" customFormat="1" x14ac:dyDescent="0.2">
      <c r="A206" s="72"/>
      <c r="B206" s="72" t="s">
        <v>303</v>
      </c>
      <c r="C206" s="72" t="s">
        <v>304</v>
      </c>
      <c r="D206" s="78">
        <v>0</v>
      </c>
      <c r="E206" s="78">
        <v>0</v>
      </c>
      <c r="F206" s="78">
        <v>0</v>
      </c>
      <c r="G206" s="78">
        <v>0</v>
      </c>
      <c r="H206" s="79"/>
      <c r="I206" s="78">
        <v>0</v>
      </c>
      <c r="J206" s="78">
        <f t="shared" ref="J206:J235" si="107">+(I206/8.5)*12</f>
        <v>0</v>
      </c>
      <c r="K206" s="82"/>
      <c r="L206" s="78">
        <f t="shared" ref="L206" si="108">SUM(D206:G206)/4</f>
        <v>0</v>
      </c>
      <c r="M206" s="78">
        <f t="shared" ref="M206:M208" si="109">SUM(G206+J206)/2</f>
        <v>0</v>
      </c>
      <c r="N206" s="78">
        <v>0</v>
      </c>
      <c r="O206" s="81"/>
      <c r="P206" s="74"/>
    </row>
    <row r="207" spans="1:16" s="73" customFormat="1" x14ac:dyDescent="0.2">
      <c r="A207" s="72"/>
      <c r="B207" s="72" t="s">
        <v>305</v>
      </c>
      <c r="C207" s="72" t="s">
        <v>306</v>
      </c>
      <c r="D207" s="78">
        <v>0</v>
      </c>
      <c r="E207" s="78">
        <v>0</v>
      </c>
      <c r="F207" s="78">
        <v>0</v>
      </c>
      <c r="G207" s="78">
        <v>0</v>
      </c>
      <c r="H207" s="79"/>
      <c r="I207" s="78">
        <v>0</v>
      </c>
      <c r="J207" s="78">
        <f t="shared" si="107"/>
        <v>0</v>
      </c>
      <c r="K207" s="82"/>
      <c r="L207" s="78">
        <f t="shared" ref="L207:L235" si="110">SUM(D207:G207)/4</f>
        <v>0</v>
      </c>
      <c r="M207" s="78">
        <f t="shared" si="109"/>
        <v>0</v>
      </c>
      <c r="N207" s="78">
        <v>0</v>
      </c>
      <c r="O207" s="81"/>
      <c r="P207" s="74"/>
    </row>
    <row r="208" spans="1:16" s="73" customFormat="1" x14ac:dyDescent="0.2">
      <c r="A208" s="72"/>
      <c r="B208" s="72" t="s">
        <v>307</v>
      </c>
      <c r="C208" s="72" t="s">
        <v>308</v>
      </c>
      <c r="D208" s="78">
        <v>0</v>
      </c>
      <c r="E208" s="78">
        <v>34380.120000000003</v>
      </c>
      <c r="F208" s="78">
        <v>104855.53</v>
      </c>
      <c r="G208" s="78">
        <v>0</v>
      </c>
      <c r="H208" s="79"/>
      <c r="I208" s="78">
        <v>0</v>
      </c>
      <c r="J208" s="78">
        <f t="shared" si="107"/>
        <v>0</v>
      </c>
      <c r="K208" s="82"/>
      <c r="L208" s="78">
        <f t="shared" si="110"/>
        <v>34808.912499999999</v>
      </c>
      <c r="M208" s="78">
        <f t="shared" si="109"/>
        <v>0</v>
      </c>
      <c r="N208" s="78">
        <v>0</v>
      </c>
      <c r="O208" s="81"/>
      <c r="P208" s="74"/>
    </row>
    <row r="209" spans="1:16" s="73" customFormat="1" x14ac:dyDescent="0.2">
      <c r="A209" s="72"/>
      <c r="B209" s="72"/>
      <c r="C209" s="72"/>
      <c r="D209" s="78" t="s">
        <v>47</v>
      </c>
      <c r="E209" s="78" t="s">
        <v>47</v>
      </c>
      <c r="F209" s="78" t="s">
        <v>47</v>
      </c>
      <c r="G209" s="78" t="s">
        <v>47</v>
      </c>
      <c r="H209" s="79"/>
      <c r="I209" s="78" t="s">
        <v>47</v>
      </c>
      <c r="J209" s="78"/>
      <c r="K209" s="82"/>
      <c r="L209" s="78"/>
      <c r="M209" s="78"/>
      <c r="N209" s="78"/>
      <c r="O209" s="81"/>
      <c r="P209" s="74"/>
    </row>
    <row r="210" spans="1:16" s="73" customFormat="1" x14ac:dyDescent="0.2">
      <c r="A210" s="72"/>
      <c r="B210" s="72"/>
      <c r="C210" s="77" t="s">
        <v>309</v>
      </c>
      <c r="D210" s="80">
        <v>0</v>
      </c>
      <c r="E210" s="80">
        <v>34380.120000000003</v>
      </c>
      <c r="F210" s="80">
        <v>104855.53</v>
      </c>
      <c r="G210" s="80">
        <v>0</v>
      </c>
      <c r="H210" s="81"/>
      <c r="I210" s="80">
        <v>0</v>
      </c>
      <c r="J210" s="78">
        <f t="shared" si="107"/>
        <v>0</v>
      </c>
      <c r="K210" s="82"/>
      <c r="L210" s="78">
        <f t="shared" si="110"/>
        <v>34808.912499999999</v>
      </c>
      <c r="M210" s="78">
        <f t="shared" ref="M210:M235" si="111">SUM(G210+J210)/2</f>
        <v>0</v>
      </c>
      <c r="N210" s="78">
        <v>0</v>
      </c>
      <c r="O210" s="81"/>
      <c r="P210" s="74"/>
    </row>
    <row r="211" spans="1:16" s="73" customFormat="1" x14ac:dyDescent="0.2">
      <c r="A211" s="72"/>
      <c r="B211" s="72"/>
      <c r="C211" s="77"/>
      <c r="D211" s="80"/>
      <c r="E211" s="80"/>
      <c r="F211" s="80"/>
      <c r="G211" s="80"/>
      <c r="H211" s="81"/>
      <c r="I211" s="80"/>
      <c r="J211" s="78"/>
      <c r="K211" s="82"/>
      <c r="L211" s="78"/>
      <c r="M211" s="78"/>
      <c r="N211" s="78"/>
      <c r="O211" s="81"/>
      <c r="P211" s="74"/>
    </row>
    <row r="212" spans="1:16" s="73" customFormat="1" x14ac:dyDescent="0.2">
      <c r="A212" s="72"/>
      <c r="B212" s="72"/>
      <c r="C212" s="72" t="s">
        <v>310</v>
      </c>
      <c r="D212" s="78"/>
      <c r="E212" s="78"/>
      <c r="F212" s="78"/>
      <c r="G212" s="78"/>
      <c r="H212" s="79"/>
      <c r="I212" s="78"/>
      <c r="J212" s="78"/>
      <c r="K212" s="82"/>
      <c r="L212" s="78"/>
      <c r="M212" s="78"/>
      <c r="N212" s="78"/>
      <c r="O212" s="81"/>
      <c r="P212" s="74"/>
    </row>
    <row r="213" spans="1:16" s="73" customFormat="1" x14ac:dyDescent="0.2">
      <c r="A213" s="72"/>
      <c r="B213" s="72" t="s">
        <v>311</v>
      </c>
      <c r="C213" s="72" t="s">
        <v>312</v>
      </c>
      <c r="D213" s="78">
        <v>0</v>
      </c>
      <c r="E213" s="78">
        <v>0</v>
      </c>
      <c r="F213" s="78">
        <v>0</v>
      </c>
      <c r="G213" s="78">
        <v>0</v>
      </c>
      <c r="H213" s="79"/>
      <c r="I213" s="78">
        <v>0</v>
      </c>
      <c r="J213" s="78">
        <f t="shared" si="107"/>
        <v>0</v>
      </c>
      <c r="K213" s="82"/>
      <c r="L213" s="78">
        <f t="shared" si="110"/>
        <v>0</v>
      </c>
      <c r="M213" s="78">
        <f t="shared" si="111"/>
        <v>0</v>
      </c>
      <c r="N213" s="78">
        <v>0</v>
      </c>
      <c r="O213" s="81"/>
      <c r="P213" s="74"/>
    </row>
    <row r="214" spans="1:16" s="73" customFormat="1" x14ac:dyDescent="0.2">
      <c r="A214" s="72"/>
      <c r="B214" s="72" t="s">
        <v>313</v>
      </c>
      <c r="C214" s="72" t="s">
        <v>314</v>
      </c>
      <c r="D214" s="78">
        <v>0</v>
      </c>
      <c r="E214" s="78">
        <v>0</v>
      </c>
      <c r="F214" s="78">
        <v>0</v>
      </c>
      <c r="G214" s="78">
        <v>0</v>
      </c>
      <c r="H214" s="79"/>
      <c r="I214" s="78">
        <v>0</v>
      </c>
      <c r="J214" s="78">
        <f t="shared" si="107"/>
        <v>0</v>
      </c>
      <c r="K214" s="82"/>
      <c r="L214" s="78">
        <f t="shared" si="110"/>
        <v>0</v>
      </c>
      <c r="M214" s="78">
        <f t="shared" si="111"/>
        <v>0</v>
      </c>
      <c r="N214" s="78">
        <v>0</v>
      </c>
      <c r="O214" s="81"/>
      <c r="P214" s="74"/>
    </row>
    <row r="215" spans="1:16" s="73" customFormat="1" x14ac:dyDescent="0.2">
      <c r="A215" s="72"/>
      <c r="B215" s="72" t="s">
        <v>315</v>
      </c>
      <c r="C215" s="72" t="s">
        <v>316</v>
      </c>
      <c r="D215" s="78">
        <v>2029.22</v>
      </c>
      <c r="E215" s="78">
        <v>107.72</v>
      </c>
      <c r="F215" s="78">
        <v>1425.72</v>
      </c>
      <c r="G215" s="78">
        <v>1071</v>
      </c>
      <c r="H215" s="79">
        <f>(G215-F215)/F215</f>
        <v>-0.24880060600959517</v>
      </c>
      <c r="I215" s="78">
        <v>2010.17</v>
      </c>
      <c r="J215" s="78">
        <f t="shared" si="107"/>
        <v>2837.8870588235295</v>
      </c>
      <c r="K215" s="82">
        <f t="shared" ref="K215:K269" si="112">(J215-G215)/G215</f>
        <v>1.6497544900313068</v>
      </c>
      <c r="L215" s="78">
        <f t="shared" si="110"/>
        <v>1158.415</v>
      </c>
      <c r="M215" s="78">
        <f t="shared" si="111"/>
        <v>1954.4435294117648</v>
      </c>
      <c r="N215" s="78">
        <v>2000</v>
      </c>
      <c r="O215" s="82">
        <f t="shared" si="88"/>
        <v>0.8674136321195145</v>
      </c>
      <c r="P215" s="74"/>
    </row>
    <row r="216" spans="1:16" s="73" customFormat="1" x14ac:dyDescent="0.2">
      <c r="A216" s="72"/>
      <c r="B216" s="72" t="s">
        <v>317</v>
      </c>
      <c r="C216" s="72" t="s">
        <v>318</v>
      </c>
      <c r="D216" s="78">
        <v>0</v>
      </c>
      <c r="E216" s="78">
        <v>0</v>
      </c>
      <c r="F216" s="78">
        <v>609</v>
      </c>
      <c r="G216" s="78">
        <v>0</v>
      </c>
      <c r="H216" s="79"/>
      <c r="I216" s="78">
        <v>0</v>
      </c>
      <c r="J216" s="78">
        <f t="shared" si="107"/>
        <v>0</v>
      </c>
      <c r="K216" s="82"/>
      <c r="L216" s="78">
        <f t="shared" si="110"/>
        <v>152.25</v>
      </c>
      <c r="M216" s="78">
        <f t="shared" si="111"/>
        <v>0</v>
      </c>
      <c r="N216" s="78">
        <v>1000</v>
      </c>
      <c r="O216" s="82"/>
      <c r="P216" s="74"/>
    </row>
    <row r="217" spans="1:16" s="73" customFormat="1" x14ac:dyDescent="0.2">
      <c r="A217" s="72"/>
      <c r="B217" s="72" t="s">
        <v>319</v>
      </c>
      <c r="C217" s="72" t="s">
        <v>320</v>
      </c>
      <c r="D217" s="78">
        <v>0</v>
      </c>
      <c r="E217" s="78">
        <v>0</v>
      </c>
      <c r="F217" s="78">
        <v>255.5</v>
      </c>
      <c r="G217" s="78">
        <v>91.86</v>
      </c>
      <c r="H217" s="79">
        <f>(G217-F217)/F217</f>
        <v>-0.64046966731898236</v>
      </c>
      <c r="I217" s="78">
        <v>593.52</v>
      </c>
      <c r="J217" s="78">
        <f t="shared" si="107"/>
        <v>837.9105882352942</v>
      </c>
      <c r="K217" s="82">
        <f t="shared" si="112"/>
        <v>8.1216044876474438</v>
      </c>
      <c r="L217" s="78">
        <f t="shared" si="110"/>
        <v>86.84</v>
      </c>
      <c r="M217" s="78">
        <f t="shared" si="111"/>
        <v>464.88529411764711</v>
      </c>
      <c r="N217" s="78">
        <v>100</v>
      </c>
      <c r="O217" s="82">
        <f t="shared" si="88"/>
        <v>8.8613106901807098E-2</v>
      </c>
      <c r="P217" s="74"/>
    </row>
    <row r="218" spans="1:16" s="73" customFormat="1" x14ac:dyDescent="0.2">
      <c r="A218" s="72"/>
      <c r="B218" s="72"/>
      <c r="C218" s="72"/>
      <c r="D218" s="78" t="s">
        <v>47</v>
      </c>
      <c r="E218" s="78" t="s">
        <v>47</v>
      </c>
      <c r="F218" s="78" t="s">
        <v>47</v>
      </c>
      <c r="G218" s="78" t="s">
        <v>47</v>
      </c>
      <c r="H218" s="79"/>
      <c r="I218" s="78" t="s">
        <v>47</v>
      </c>
      <c r="J218" s="78"/>
      <c r="K218" s="82"/>
      <c r="L218" s="78"/>
      <c r="M218" s="78"/>
      <c r="N218" s="78"/>
      <c r="O218" s="81"/>
      <c r="P218" s="74"/>
    </row>
    <row r="219" spans="1:16" s="73" customFormat="1" x14ac:dyDescent="0.2">
      <c r="A219" s="72"/>
      <c r="B219" s="72"/>
      <c r="C219" s="77" t="s">
        <v>321</v>
      </c>
      <c r="D219" s="80">
        <v>2029.22</v>
      </c>
      <c r="E219" s="80">
        <v>107.72</v>
      </c>
      <c r="F219" s="80">
        <v>2290.2199999999998</v>
      </c>
      <c r="G219" s="80">
        <v>1162.8599999999999</v>
      </c>
      <c r="H219" s="79">
        <f>(G219-F219)/F219</f>
        <v>-0.49224965287177652</v>
      </c>
      <c r="I219" s="80">
        <v>2603.69</v>
      </c>
      <c r="J219" s="78">
        <f t="shared" si="107"/>
        <v>3675.7976470588237</v>
      </c>
      <c r="K219" s="82">
        <f t="shared" si="112"/>
        <v>2.1609975810147604</v>
      </c>
      <c r="L219" s="78">
        <f t="shared" si="110"/>
        <v>1397.5049999999999</v>
      </c>
      <c r="M219" s="78">
        <f t="shared" si="111"/>
        <v>2419.3288235294117</v>
      </c>
      <c r="N219" s="80">
        <f>SUM(N213:N217)</f>
        <v>3100</v>
      </c>
      <c r="O219" s="81">
        <f t="shared" si="88"/>
        <v>1.6658411158694943</v>
      </c>
      <c r="P219" s="74"/>
    </row>
    <row r="220" spans="1:16" s="73" customFormat="1" x14ac:dyDescent="0.2">
      <c r="A220" s="72"/>
      <c r="B220" s="72"/>
      <c r="C220" s="77"/>
      <c r="D220" s="80"/>
      <c r="E220" s="80"/>
      <c r="F220" s="80"/>
      <c r="G220" s="80"/>
      <c r="H220" s="81"/>
      <c r="I220" s="80"/>
      <c r="J220" s="78"/>
      <c r="K220" s="82"/>
      <c r="L220" s="78"/>
      <c r="M220" s="78"/>
      <c r="N220" s="78"/>
      <c r="O220" s="81"/>
      <c r="P220" s="74"/>
    </row>
    <row r="221" spans="1:16" s="73" customFormat="1" x14ac:dyDescent="0.2">
      <c r="A221" s="72"/>
      <c r="B221" s="72"/>
      <c r="C221" s="72" t="s">
        <v>322</v>
      </c>
      <c r="D221" s="78"/>
      <c r="E221" s="78"/>
      <c r="F221" s="78"/>
      <c r="G221" s="78"/>
      <c r="H221" s="79"/>
      <c r="I221" s="78"/>
      <c r="J221" s="78"/>
      <c r="K221" s="82"/>
      <c r="L221" s="78"/>
      <c r="M221" s="78"/>
      <c r="N221" s="78"/>
      <c r="O221" s="81"/>
      <c r="P221" s="74"/>
    </row>
    <row r="222" spans="1:16" s="73" customFormat="1" x14ac:dyDescent="0.2">
      <c r="A222" s="72"/>
      <c r="B222" s="72" t="s">
        <v>323</v>
      </c>
      <c r="C222" s="72" t="s">
        <v>324</v>
      </c>
      <c r="D222" s="78">
        <v>4087.02</v>
      </c>
      <c r="E222" s="78">
        <v>3704.37</v>
      </c>
      <c r="F222" s="78">
        <v>7018.7</v>
      </c>
      <c r="G222" s="78">
        <v>4894.37</v>
      </c>
      <c r="H222" s="79">
        <f t="shared" ref="H222:H224" si="113">(G222-F222)/F222</f>
        <v>-0.30266716058529358</v>
      </c>
      <c r="I222" s="78">
        <v>2842.21</v>
      </c>
      <c r="J222" s="78">
        <f t="shared" si="107"/>
        <v>4012.5317647058823</v>
      </c>
      <c r="K222" s="82">
        <f t="shared" si="112"/>
        <v>-0.18017400304719863</v>
      </c>
      <c r="L222" s="78">
        <f t="shared" si="110"/>
        <v>4926.1149999999998</v>
      </c>
      <c r="M222" s="78">
        <f t="shared" si="111"/>
        <v>4453.4508823529413</v>
      </c>
      <c r="N222" s="78">
        <v>4500</v>
      </c>
      <c r="O222" s="82">
        <f t="shared" ref="O222:O285" si="114">(N222-G222)/G222</f>
        <v>-8.057625394075231E-2</v>
      </c>
      <c r="P222" s="74"/>
    </row>
    <row r="223" spans="1:16" s="73" customFormat="1" x14ac:dyDescent="0.2">
      <c r="A223" s="72"/>
      <c r="B223" s="72" t="s">
        <v>325</v>
      </c>
      <c r="C223" s="72" t="s">
        <v>326</v>
      </c>
      <c r="D223" s="78">
        <v>0</v>
      </c>
      <c r="E223" s="78">
        <v>0</v>
      </c>
      <c r="F223" s="78">
        <v>146.44</v>
      </c>
      <c r="G223" s="78">
        <v>132.51</v>
      </c>
      <c r="H223" s="79">
        <f t="shared" si="113"/>
        <v>-9.512428298279163E-2</v>
      </c>
      <c r="I223" s="78">
        <v>72.290000000000006</v>
      </c>
      <c r="J223" s="78">
        <f t="shared" si="107"/>
        <v>102.0564705882353</v>
      </c>
      <c r="K223" s="82">
        <f t="shared" si="112"/>
        <v>-0.22982061287272426</v>
      </c>
      <c r="L223" s="78">
        <f t="shared" si="110"/>
        <v>69.737499999999997</v>
      </c>
      <c r="M223" s="78">
        <f t="shared" si="111"/>
        <v>117.28323529411765</v>
      </c>
      <c r="N223" s="78">
        <v>150</v>
      </c>
      <c r="O223" s="82">
        <f t="shared" si="114"/>
        <v>0.13199003848766139</v>
      </c>
      <c r="P223" s="74"/>
    </row>
    <row r="224" spans="1:16" s="73" customFormat="1" x14ac:dyDescent="0.2">
      <c r="A224" s="72"/>
      <c r="B224" s="72" t="s">
        <v>327</v>
      </c>
      <c r="C224" s="72" t="s">
        <v>314</v>
      </c>
      <c r="D224" s="78">
        <v>312.66000000000003</v>
      </c>
      <c r="E224" s="78">
        <v>282.58999999999997</v>
      </c>
      <c r="F224" s="78">
        <v>534</v>
      </c>
      <c r="G224" s="78">
        <v>369.13</v>
      </c>
      <c r="H224" s="79">
        <f t="shared" si="113"/>
        <v>-0.30874531835205993</v>
      </c>
      <c r="I224" s="78">
        <v>205.78</v>
      </c>
      <c r="J224" s="78">
        <f t="shared" si="107"/>
        <v>290.51294117647058</v>
      </c>
      <c r="K224" s="82">
        <f t="shared" si="112"/>
        <v>-0.21297932658827357</v>
      </c>
      <c r="L224" s="78">
        <f t="shared" si="110"/>
        <v>374.59500000000003</v>
      </c>
      <c r="M224" s="78">
        <f t="shared" si="111"/>
        <v>329.82147058823529</v>
      </c>
      <c r="N224" s="78">
        <v>300</v>
      </c>
      <c r="O224" s="82">
        <f t="shared" si="114"/>
        <v>-0.18727819467396309</v>
      </c>
      <c r="P224" s="74"/>
    </row>
    <row r="225" spans="1:16" s="73" customFormat="1" x14ac:dyDescent="0.2">
      <c r="A225" s="72"/>
      <c r="B225" s="72" t="s">
        <v>328</v>
      </c>
      <c r="C225" s="72" t="s">
        <v>329</v>
      </c>
      <c r="D225" s="78">
        <v>0</v>
      </c>
      <c r="E225" s="78">
        <v>0</v>
      </c>
      <c r="F225" s="78">
        <v>0</v>
      </c>
      <c r="G225" s="78">
        <v>0</v>
      </c>
      <c r="H225" s="79"/>
      <c r="I225" s="78">
        <v>0</v>
      </c>
      <c r="J225" s="78">
        <f t="shared" si="107"/>
        <v>0</v>
      </c>
      <c r="K225" s="82"/>
      <c r="L225" s="78">
        <f t="shared" si="110"/>
        <v>0</v>
      </c>
      <c r="M225" s="78">
        <f t="shared" si="111"/>
        <v>0</v>
      </c>
      <c r="N225" s="78">
        <v>0</v>
      </c>
      <c r="O225" s="82"/>
      <c r="P225" s="74"/>
    </row>
    <row r="226" spans="1:16" s="73" customFormat="1" x14ac:dyDescent="0.2">
      <c r="A226" s="72"/>
      <c r="B226" s="72" t="s">
        <v>330</v>
      </c>
      <c r="C226" s="72" t="s">
        <v>331</v>
      </c>
      <c r="D226" s="78">
        <v>0</v>
      </c>
      <c r="E226" s="78">
        <v>0</v>
      </c>
      <c r="F226" s="78">
        <v>1441.23</v>
      </c>
      <c r="G226" s="78" t="s">
        <v>332</v>
      </c>
      <c r="H226" s="79">
        <f>(G226-F226)/F226</f>
        <v>-15.801815116254865</v>
      </c>
      <c r="I226" s="78">
        <v>3.65</v>
      </c>
      <c r="J226" s="78">
        <f t="shared" si="107"/>
        <v>5.1529411764705877</v>
      </c>
      <c r="K226" s="82">
        <f t="shared" si="112"/>
        <v>-1.0002415499299422</v>
      </c>
      <c r="L226" s="78">
        <f t="shared" si="110"/>
        <v>360.3075</v>
      </c>
      <c r="M226" s="78">
        <f t="shared" si="111"/>
        <v>-10663.833529411764</v>
      </c>
      <c r="N226" s="78">
        <v>0</v>
      </c>
      <c r="O226" s="82">
        <f t="shared" si="114"/>
        <v>-1</v>
      </c>
      <c r="P226" s="74"/>
    </row>
    <row r="227" spans="1:16" s="73" customFormat="1" x14ac:dyDescent="0.2">
      <c r="A227" s="72"/>
      <c r="B227" s="72" t="s">
        <v>333</v>
      </c>
      <c r="C227" s="72" t="s">
        <v>334</v>
      </c>
      <c r="D227" s="78">
        <v>4800</v>
      </c>
      <c r="E227" s="78">
        <v>4800</v>
      </c>
      <c r="F227" s="78">
        <v>4800</v>
      </c>
      <c r="G227" s="78">
        <v>4800</v>
      </c>
      <c r="H227" s="79"/>
      <c r="I227" s="78">
        <v>3200</v>
      </c>
      <c r="J227" s="78">
        <f t="shared" si="107"/>
        <v>4517.6470588235297</v>
      </c>
      <c r="K227" s="82"/>
      <c r="L227" s="78">
        <f t="shared" si="110"/>
        <v>4800</v>
      </c>
      <c r="M227" s="78">
        <f t="shared" si="111"/>
        <v>4658.8235294117649</v>
      </c>
      <c r="N227" s="78">
        <v>4800</v>
      </c>
      <c r="O227" s="82">
        <f t="shared" si="114"/>
        <v>0</v>
      </c>
      <c r="P227" s="74"/>
    </row>
    <row r="228" spans="1:16" s="73" customFormat="1" x14ac:dyDescent="0.2">
      <c r="A228" s="72"/>
      <c r="B228" s="72" t="s">
        <v>335</v>
      </c>
      <c r="C228" s="72" t="s">
        <v>336</v>
      </c>
      <c r="D228" s="78">
        <v>0</v>
      </c>
      <c r="E228" s="78">
        <v>0</v>
      </c>
      <c r="F228" s="78">
        <v>0</v>
      </c>
      <c r="G228" s="78">
        <v>0</v>
      </c>
      <c r="H228" s="79"/>
      <c r="I228" s="78">
        <v>0</v>
      </c>
      <c r="J228" s="78">
        <f t="shared" si="107"/>
        <v>0</v>
      </c>
      <c r="K228" s="82"/>
      <c r="L228" s="78">
        <f t="shared" si="110"/>
        <v>0</v>
      </c>
      <c r="M228" s="78">
        <f t="shared" si="111"/>
        <v>0</v>
      </c>
      <c r="N228" s="78">
        <v>0</v>
      </c>
      <c r="O228" s="82"/>
      <c r="P228" s="74"/>
    </row>
    <row r="229" spans="1:16" s="73" customFormat="1" x14ac:dyDescent="0.2">
      <c r="A229" s="72"/>
      <c r="B229" s="72" t="s">
        <v>337</v>
      </c>
      <c r="C229" s="72" t="s">
        <v>338</v>
      </c>
      <c r="D229" s="78">
        <v>63.4</v>
      </c>
      <c r="E229" s="78">
        <v>1429.35</v>
      </c>
      <c r="F229" s="78">
        <v>95</v>
      </c>
      <c r="G229" s="78">
        <v>0</v>
      </c>
      <c r="H229" s="79"/>
      <c r="I229" s="78">
        <v>0</v>
      </c>
      <c r="J229" s="78">
        <f t="shared" si="107"/>
        <v>0</v>
      </c>
      <c r="K229" s="82"/>
      <c r="L229" s="78">
        <f t="shared" si="110"/>
        <v>396.9375</v>
      </c>
      <c r="M229" s="78">
        <f t="shared" si="111"/>
        <v>0</v>
      </c>
      <c r="N229" s="78">
        <v>100</v>
      </c>
      <c r="O229" s="82"/>
      <c r="P229" s="74"/>
    </row>
    <row r="230" spans="1:16" s="73" customFormat="1" x14ac:dyDescent="0.2">
      <c r="A230" s="72"/>
      <c r="B230" s="72" t="s">
        <v>339</v>
      </c>
      <c r="C230" s="72" t="s">
        <v>340</v>
      </c>
      <c r="D230" s="78">
        <v>40</v>
      </c>
      <c r="E230" s="78">
        <v>0</v>
      </c>
      <c r="F230" s="78">
        <v>0</v>
      </c>
      <c r="G230" s="78">
        <v>40</v>
      </c>
      <c r="H230" s="79" t="e">
        <f>(G230-F230)/F230</f>
        <v>#DIV/0!</v>
      </c>
      <c r="I230" s="78">
        <v>0</v>
      </c>
      <c r="J230" s="78">
        <f t="shared" si="107"/>
        <v>0</v>
      </c>
      <c r="K230" s="82">
        <f t="shared" si="112"/>
        <v>-1</v>
      </c>
      <c r="L230" s="78">
        <f t="shared" si="110"/>
        <v>20</v>
      </c>
      <c r="M230" s="78">
        <f t="shared" si="111"/>
        <v>20</v>
      </c>
      <c r="N230" s="78">
        <v>0</v>
      </c>
      <c r="O230" s="82">
        <f t="shared" si="114"/>
        <v>-1</v>
      </c>
      <c r="P230" s="74"/>
    </row>
    <row r="231" spans="1:16" s="73" customFormat="1" x14ac:dyDescent="0.2">
      <c r="A231" s="72"/>
      <c r="B231" s="72" t="s">
        <v>341</v>
      </c>
      <c r="C231" s="72" t="s">
        <v>342</v>
      </c>
      <c r="D231" s="78">
        <v>0</v>
      </c>
      <c r="E231" s="78">
        <v>0</v>
      </c>
      <c r="F231" s="78">
        <v>0</v>
      </c>
      <c r="G231" s="78">
        <v>0</v>
      </c>
      <c r="H231" s="79"/>
      <c r="I231" s="78">
        <v>0</v>
      </c>
      <c r="J231" s="78">
        <f t="shared" si="107"/>
        <v>0</v>
      </c>
      <c r="K231" s="82"/>
      <c r="L231" s="78">
        <f t="shared" si="110"/>
        <v>0</v>
      </c>
      <c r="M231" s="78">
        <f t="shared" si="111"/>
        <v>0</v>
      </c>
      <c r="N231" s="78">
        <v>0</v>
      </c>
      <c r="O231" s="81"/>
      <c r="P231" s="74"/>
    </row>
    <row r="232" spans="1:16" s="73" customFormat="1" x14ac:dyDescent="0.2">
      <c r="A232" s="72"/>
      <c r="B232" s="72" t="s">
        <v>343</v>
      </c>
      <c r="C232" s="72" t="s">
        <v>344</v>
      </c>
      <c r="D232" s="78">
        <v>0</v>
      </c>
      <c r="E232" s="78">
        <v>0</v>
      </c>
      <c r="F232" s="78">
        <v>0</v>
      </c>
      <c r="G232" s="78">
        <v>0</v>
      </c>
      <c r="H232" s="79"/>
      <c r="I232" s="78">
        <v>0</v>
      </c>
      <c r="J232" s="78">
        <f t="shared" si="107"/>
        <v>0</v>
      </c>
      <c r="K232" s="82"/>
      <c r="L232" s="78">
        <f t="shared" si="110"/>
        <v>0</v>
      </c>
      <c r="M232" s="78">
        <f t="shared" si="111"/>
        <v>0</v>
      </c>
      <c r="N232" s="78">
        <v>0</v>
      </c>
      <c r="O232" s="81"/>
      <c r="P232" s="74"/>
    </row>
    <row r="233" spans="1:16" s="73" customFormat="1" x14ac:dyDescent="0.2">
      <c r="A233" s="72"/>
      <c r="B233" s="72" t="s">
        <v>345</v>
      </c>
      <c r="C233" s="72" t="s">
        <v>346</v>
      </c>
      <c r="D233" s="78">
        <v>0</v>
      </c>
      <c r="E233" s="78">
        <v>0</v>
      </c>
      <c r="F233" s="78">
        <v>0</v>
      </c>
      <c r="G233" s="78">
        <v>0</v>
      </c>
      <c r="H233" s="79"/>
      <c r="I233" s="78">
        <v>0</v>
      </c>
      <c r="J233" s="78">
        <f t="shared" si="107"/>
        <v>0</v>
      </c>
      <c r="K233" s="82"/>
      <c r="L233" s="78">
        <f t="shared" si="110"/>
        <v>0</v>
      </c>
      <c r="M233" s="78">
        <f t="shared" si="111"/>
        <v>0</v>
      </c>
      <c r="N233" s="78">
        <v>0</v>
      </c>
      <c r="O233" s="81"/>
      <c r="P233" s="74"/>
    </row>
    <row r="234" spans="1:16" s="73" customFormat="1" x14ac:dyDescent="0.2">
      <c r="A234" s="72"/>
      <c r="B234" s="72"/>
      <c r="C234" s="72"/>
      <c r="D234" s="78" t="s">
        <v>47</v>
      </c>
      <c r="E234" s="78" t="s">
        <v>47</v>
      </c>
      <c r="F234" s="78" t="s">
        <v>47</v>
      </c>
      <c r="G234" s="78" t="s">
        <v>47</v>
      </c>
      <c r="H234" s="79"/>
      <c r="I234" s="78" t="s">
        <v>47</v>
      </c>
      <c r="J234" s="78"/>
      <c r="K234" s="82"/>
      <c r="L234" s="78"/>
      <c r="M234" s="78"/>
      <c r="N234" s="78"/>
      <c r="O234" s="81"/>
      <c r="P234" s="74"/>
    </row>
    <row r="235" spans="1:16" s="73" customFormat="1" x14ac:dyDescent="0.2">
      <c r="A235" s="72"/>
      <c r="B235" s="72"/>
      <c r="C235" s="77" t="s">
        <v>347</v>
      </c>
      <c r="D235" s="80">
        <v>9303.08</v>
      </c>
      <c r="E235" s="80">
        <v>10216.31</v>
      </c>
      <c r="F235" s="80">
        <v>14035.37</v>
      </c>
      <c r="G235" s="80" t="s">
        <v>348</v>
      </c>
      <c r="H235" s="79">
        <f>(G235-F235)/F235</f>
        <v>-1.7906318109177028</v>
      </c>
      <c r="I235" s="80">
        <v>6323.93</v>
      </c>
      <c r="J235" s="78">
        <f t="shared" si="107"/>
        <v>8927.9011764705883</v>
      </c>
      <c r="K235" s="82">
        <f t="shared" si="112"/>
        <v>-1.8045466378599426</v>
      </c>
      <c r="L235" s="78">
        <f t="shared" si="110"/>
        <v>8388.69</v>
      </c>
      <c r="M235" s="78">
        <f t="shared" si="111"/>
        <v>-1084.4544117647056</v>
      </c>
      <c r="N235" s="80">
        <f>SUM(N222:N233)</f>
        <v>9850</v>
      </c>
      <c r="O235" s="81">
        <f t="shared" si="114"/>
        <v>-1.8876424846419826</v>
      </c>
      <c r="P235" s="74"/>
    </row>
    <row r="236" spans="1:16" s="73" customFormat="1" x14ac:dyDescent="0.2">
      <c r="A236" s="72"/>
      <c r="B236" s="72"/>
      <c r="C236" s="72"/>
      <c r="D236" s="78"/>
      <c r="E236" s="78"/>
      <c r="F236" s="78"/>
      <c r="G236" s="78"/>
      <c r="H236" s="79"/>
      <c r="I236" s="78"/>
      <c r="J236" s="78"/>
      <c r="K236" s="82"/>
      <c r="L236" s="78"/>
      <c r="M236" s="78"/>
      <c r="N236" s="78"/>
      <c r="O236" s="81"/>
      <c r="P236" s="74"/>
    </row>
    <row r="237" spans="1:16" s="73" customFormat="1" x14ac:dyDescent="0.2">
      <c r="A237" s="72"/>
      <c r="B237" s="72"/>
      <c r="C237" s="72" t="s">
        <v>349</v>
      </c>
      <c r="D237" s="78"/>
      <c r="E237" s="78"/>
      <c r="F237" s="78"/>
      <c r="G237" s="78"/>
      <c r="H237" s="79"/>
      <c r="I237" s="78"/>
      <c r="J237" s="78"/>
      <c r="K237" s="82"/>
      <c r="L237" s="78"/>
      <c r="M237" s="78"/>
      <c r="N237" s="78"/>
      <c r="O237" s="81"/>
      <c r="P237" s="74"/>
    </row>
    <row r="238" spans="1:16" s="73" customFormat="1" x14ac:dyDescent="0.2">
      <c r="A238" s="72"/>
      <c r="B238" s="72" t="s">
        <v>350</v>
      </c>
      <c r="C238" s="72" t="s">
        <v>349</v>
      </c>
      <c r="D238" s="78">
        <v>5051.7700000000004</v>
      </c>
      <c r="E238" s="78">
        <v>0</v>
      </c>
      <c r="F238" s="78">
        <v>0</v>
      </c>
      <c r="G238" s="78">
        <v>0</v>
      </c>
      <c r="H238" s="79"/>
      <c r="I238" s="78">
        <v>0</v>
      </c>
      <c r="J238" s="78">
        <f t="shared" ref="J238:J241" si="115">+(I238/8.5)*12</f>
        <v>0</v>
      </c>
      <c r="K238" s="82"/>
      <c r="L238" s="78">
        <f t="shared" ref="L238" si="116">SUM(D238:G238)/4</f>
        <v>1262.9425000000001</v>
      </c>
      <c r="M238" s="78">
        <f t="shared" ref="M238:M241" si="117">SUM(G238+I238)/2</f>
        <v>0</v>
      </c>
      <c r="N238" s="78">
        <v>5000</v>
      </c>
      <c r="O238" s="81"/>
      <c r="P238" s="74"/>
    </row>
    <row r="239" spans="1:16" s="73" customFormat="1" x14ac:dyDescent="0.2">
      <c r="A239" s="72"/>
      <c r="B239" s="72" t="s">
        <v>351</v>
      </c>
      <c r="C239" s="72" t="s">
        <v>352</v>
      </c>
      <c r="D239" s="78">
        <v>0</v>
      </c>
      <c r="E239" s="78">
        <v>0</v>
      </c>
      <c r="F239" s="78">
        <v>0</v>
      </c>
      <c r="G239" s="78">
        <v>0</v>
      </c>
      <c r="H239" s="79"/>
      <c r="I239" s="78">
        <v>0</v>
      </c>
      <c r="J239" s="78">
        <f t="shared" si="115"/>
        <v>0</v>
      </c>
      <c r="K239" s="82"/>
      <c r="L239" s="78">
        <f t="shared" ref="L239:L241" si="118">SUM(D239:G239)/4</f>
        <v>0</v>
      </c>
      <c r="M239" s="78">
        <f t="shared" si="117"/>
        <v>0</v>
      </c>
      <c r="N239" s="78">
        <v>0</v>
      </c>
      <c r="O239" s="81"/>
      <c r="P239" s="74"/>
    </row>
    <row r="240" spans="1:16" s="73" customFormat="1" x14ac:dyDescent="0.2">
      <c r="A240" s="72"/>
      <c r="B240" s="72"/>
      <c r="C240" s="72"/>
      <c r="D240" s="78" t="s">
        <v>47</v>
      </c>
      <c r="E240" s="78" t="s">
        <v>47</v>
      </c>
      <c r="F240" s="78" t="s">
        <v>47</v>
      </c>
      <c r="G240" s="78" t="s">
        <v>47</v>
      </c>
      <c r="H240" s="79"/>
      <c r="I240" s="78" t="s">
        <v>47</v>
      </c>
      <c r="J240" s="78"/>
      <c r="K240" s="82"/>
      <c r="L240" s="78"/>
      <c r="M240" s="78"/>
      <c r="N240" s="78"/>
      <c r="O240" s="81"/>
      <c r="P240" s="74"/>
    </row>
    <row r="241" spans="1:16" s="73" customFormat="1" x14ac:dyDescent="0.2">
      <c r="A241" s="72"/>
      <c r="B241" s="72"/>
      <c r="C241" s="77" t="s">
        <v>353</v>
      </c>
      <c r="D241" s="80">
        <v>5051.7700000000004</v>
      </c>
      <c r="E241" s="80">
        <v>0</v>
      </c>
      <c r="F241" s="80">
        <v>0</v>
      </c>
      <c r="G241" s="80">
        <v>0</v>
      </c>
      <c r="H241" s="81"/>
      <c r="I241" s="80">
        <v>0</v>
      </c>
      <c r="J241" s="78">
        <f t="shared" si="115"/>
        <v>0</v>
      </c>
      <c r="K241" s="82"/>
      <c r="L241" s="78">
        <f t="shared" si="118"/>
        <v>1262.9425000000001</v>
      </c>
      <c r="M241" s="78">
        <f t="shared" si="117"/>
        <v>0</v>
      </c>
      <c r="N241" s="80">
        <f>SUM(N238:N239)</f>
        <v>5000</v>
      </c>
      <c r="O241" s="81"/>
      <c r="P241" s="74"/>
    </row>
    <row r="242" spans="1:16" s="73" customFormat="1" x14ac:dyDescent="0.2">
      <c r="A242" s="72"/>
      <c r="B242" s="72"/>
      <c r="C242" s="72"/>
      <c r="D242" s="78"/>
      <c r="E242" s="78"/>
      <c r="F242" s="78"/>
      <c r="G242" s="78"/>
      <c r="H242" s="79"/>
      <c r="I242" s="78"/>
      <c r="J242" s="78"/>
      <c r="K242" s="82"/>
      <c r="L242" s="78"/>
      <c r="M242" s="78"/>
      <c r="N242" s="78"/>
      <c r="O242" s="81"/>
      <c r="P242" s="74"/>
    </row>
    <row r="243" spans="1:16" s="73" customFormat="1" x14ac:dyDescent="0.2">
      <c r="A243" s="72"/>
      <c r="B243" s="72"/>
      <c r="C243" s="77" t="s">
        <v>354</v>
      </c>
      <c r="D243" s="78"/>
      <c r="E243" s="78"/>
      <c r="F243" s="78"/>
      <c r="G243" s="78"/>
      <c r="H243" s="79"/>
      <c r="I243" s="78"/>
      <c r="J243" s="78"/>
      <c r="K243" s="82"/>
      <c r="L243" s="78"/>
      <c r="M243" s="78"/>
      <c r="N243" s="78"/>
      <c r="O243" s="81"/>
      <c r="P243" s="74"/>
    </row>
    <row r="244" spans="1:16" s="73" customFormat="1" x14ac:dyDescent="0.2">
      <c r="A244" s="72"/>
      <c r="B244" s="72"/>
      <c r="C244" s="77"/>
      <c r="D244" s="78"/>
      <c r="E244" s="78"/>
      <c r="F244" s="78"/>
      <c r="G244" s="78"/>
      <c r="H244" s="79"/>
      <c r="I244" s="78"/>
      <c r="J244" s="78"/>
      <c r="K244" s="82"/>
      <c r="L244" s="78"/>
      <c r="M244" s="78"/>
      <c r="N244" s="78"/>
      <c r="O244" s="81"/>
      <c r="P244" s="74"/>
    </row>
    <row r="245" spans="1:16" s="73" customFormat="1" x14ac:dyDescent="0.2">
      <c r="A245" s="72"/>
      <c r="B245" s="72" t="s">
        <v>355</v>
      </c>
      <c r="C245" s="72" t="s">
        <v>356</v>
      </c>
      <c r="D245" s="78">
        <v>36742.67</v>
      </c>
      <c r="E245" s="78">
        <v>36368.080000000002</v>
      </c>
      <c r="F245" s="78">
        <v>42272.58</v>
      </c>
      <c r="G245" s="78">
        <v>74314.36</v>
      </c>
      <c r="H245" s="79">
        <f>(G245-F245)/F245</f>
        <v>0.75798023210317411</v>
      </c>
      <c r="I245" s="78">
        <v>64862.37</v>
      </c>
      <c r="J245" s="78">
        <f t="shared" ref="J245:J304" si="119">+(I245/8.5)*12</f>
        <v>91570.404705882363</v>
      </c>
      <c r="K245" s="82">
        <f t="shared" si="112"/>
        <v>0.23220336831108232</v>
      </c>
      <c r="L245" s="78">
        <f t="shared" ref="L245" si="120">SUM(D245:G245)/4</f>
        <v>47424.422500000001</v>
      </c>
      <c r="M245" s="78">
        <f t="shared" ref="M245:M302" si="121">SUM(G245+J245)/2</f>
        <v>82942.382352941175</v>
      </c>
      <c r="N245" s="78">
        <v>128000</v>
      </c>
      <c r="O245" s="82">
        <f t="shared" si="114"/>
        <v>0.72241273422794727</v>
      </c>
      <c r="P245" s="74"/>
    </row>
    <row r="246" spans="1:16" s="73" customFormat="1" x14ac:dyDescent="0.2">
      <c r="A246" s="72"/>
      <c r="B246" s="72" t="s">
        <v>357</v>
      </c>
      <c r="C246" s="72" t="s">
        <v>358</v>
      </c>
      <c r="D246" s="78">
        <v>16495.29</v>
      </c>
      <c r="E246" s="78">
        <v>18756.03</v>
      </c>
      <c r="F246" s="78">
        <v>1884.75</v>
      </c>
      <c r="G246" s="78">
        <v>1956.4</v>
      </c>
      <c r="H246" s="79">
        <f t="shared" ref="H246:H247" si="122">(G246-F246)/F246</f>
        <v>3.801565194322859E-2</v>
      </c>
      <c r="I246" s="78">
        <v>1415.61</v>
      </c>
      <c r="J246" s="78">
        <f t="shared" si="119"/>
        <v>1998.5082352941176</v>
      </c>
      <c r="K246" s="82">
        <f t="shared" si="112"/>
        <v>2.1523326157287644E-2</v>
      </c>
      <c r="L246" s="78">
        <f t="shared" ref="L246:L304" si="123">SUM(D246:G246)/4</f>
        <v>9773.1175000000003</v>
      </c>
      <c r="M246" s="78">
        <f t="shared" si="121"/>
        <v>1977.4541176470589</v>
      </c>
      <c r="N246" s="78">
        <v>6200</v>
      </c>
      <c r="O246" s="82">
        <f t="shared" si="114"/>
        <v>2.1690860764669804</v>
      </c>
      <c r="P246" s="74"/>
    </row>
    <row r="247" spans="1:16" s="73" customFormat="1" x14ac:dyDescent="0.2">
      <c r="A247" s="72"/>
      <c r="B247" s="72" t="s">
        <v>359</v>
      </c>
      <c r="C247" s="72" t="s">
        <v>314</v>
      </c>
      <c r="D247" s="78">
        <v>5797.84</v>
      </c>
      <c r="E247" s="78">
        <v>2872.45</v>
      </c>
      <c r="F247" s="78">
        <v>3032.07</v>
      </c>
      <c r="G247" s="78">
        <v>4683.21</v>
      </c>
      <c r="H247" s="79">
        <f t="shared" si="122"/>
        <v>0.544558667840782</v>
      </c>
      <c r="I247" s="78">
        <v>4875.41</v>
      </c>
      <c r="J247" s="78">
        <f t="shared" si="119"/>
        <v>6882.9317647058815</v>
      </c>
      <c r="K247" s="82">
        <f t="shared" si="112"/>
        <v>0.46970384943358967</v>
      </c>
      <c r="L247" s="78">
        <f t="shared" si="123"/>
        <v>4096.3924999999999</v>
      </c>
      <c r="M247" s="78">
        <f t="shared" si="121"/>
        <v>5783.0708823529403</v>
      </c>
      <c r="N247" s="78">
        <v>8727</v>
      </c>
      <c r="O247" s="82">
        <f t="shared" si="114"/>
        <v>0.86346544357395882</v>
      </c>
      <c r="P247" s="74"/>
    </row>
    <row r="248" spans="1:16" s="73" customFormat="1" x14ac:dyDescent="0.2">
      <c r="A248" s="72"/>
      <c r="B248" s="72" t="s">
        <v>360</v>
      </c>
      <c r="C248" s="72" t="s">
        <v>329</v>
      </c>
      <c r="D248" s="78">
        <v>0</v>
      </c>
      <c r="E248" s="78">
        <v>0</v>
      </c>
      <c r="F248" s="78">
        <v>0</v>
      </c>
      <c r="G248" s="78">
        <v>0</v>
      </c>
      <c r="H248" s="79"/>
      <c r="I248" s="78">
        <v>0</v>
      </c>
      <c r="J248" s="78">
        <f t="shared" si="119"/>
        <v>0</v>
      </c>
      <c r="K248" s="82"/>
      <c r="L248" s="78">
        <f t="shared" si="123"/>
        <v>0</v>
      </c>
      <c r="M248" s="78">
        <f t="shared" si="121"/>
        <v>0</v>
      </c>
      <c r="N248" s="78">
        <v>0</v>
      </c>
      <c r="O248" s="82"/>
      <c r="P248" s="74"/>
    </row>
    <row r="249" spans="1:16" s="73" customFormat="1" x14ac:dyDescent="0.2">
      <c r="A249" s="72"/>
      <c r="B249" s="72" t="s">
        <v>361</v>
      </c>
      <c r="C249" s="72" t="s">
        <v>1516</v>
      </c>
      <c r="D249" s="78">
        <v>27956.3</v>
      </c>
      <c r="E249" s="78">
        <v>67046.89</v>
      </c>
      <c r="F249" s="78" t="s">
        <v>363</v>
      </c>
      <c r="G249" s="78">
        <v>40680.07</v>
      </c>
      <c r="H249" s="79">
        <f t="shared" ref="H249:H251" si="124">(G249-F249)/F249</f>
        <v>-8.2010829928697362</v>
      </c>
      <c r="I249" s="78">
        <v>92363.7</v>
      </c>
      <c r="J249" s="78">
        <v>59155.15</v>
      </c>
      <c r="K249" s="82">
        <f t="shared" si="112"/>
        <v>0.45415556069593788</v>
      </c>
      <c r="L249" s="78">
        <f t="shared" si="123"/>
        <v>33920.815000000002</v>
      </c>
      <c r="M249" s="78">
        <f t="shared" si="121"/>
        <v>49917.61</v>
      </c>
      <c r="N249" s="78">
        <v>1116</v>
      </c>
      <c r="O249" s="82">
        <f t="shared" si="114"/>
        <v>-0.97256641888767648</v>
      </c>
      <c r="P249" s="74"/>
    </row>
    <row r="250" spans="1:16" s="73" customFormat="1" x14ac:dyDescent="0.2">
      <c r="A250" s="72"/>
      <c r="B250" s="72" t="s">
        <v>364</v>
      </c>
      <c r="C250" s="72" t="s">
        <v>365</v>
      </c>
      <c r="D250" s="78">
        <v>23113.47</v>
      </c>
      <c r="E250" s="78">
        <v>24884.52</v>
      </c>
      <c r="F250" s="78">
        <v>332.5</v>
      </c>
      <c r="G250" s="78">
        <v>560.4</v>
      </c>
      <c r="H250" s="79">
        <f t="shared" si="124"/>
        <v>0.68541353383458636</v>
      </c>
      <c r="I250" s="78">
        <v>0</v>
      </c>
      <c r="J250" s="78">
        <f t="shared" si="119"/>
        <v>0</v>
      </c>
      <c r="K250" s="82">
        <f t="shared" si="112"/>
        <v>-1</v>
      </c>
      <c r="L250" s="78">
        <f t="shared" si="123"/>
        <v>12222.722500000002</v>
      </c>
      <c r="M250" s="78">
        <f t="shared" si="121"/>
        <v>280.2</v>
      </c>
      <c r="N250" s="78">
        <v>0</v>
      </c>
      <c r="O250" s="82">
        <f t="shared" si="114"/>
        <v>-1</v>
      </c>
      <c r="P250" s="74"/>
    </row>
    <row r="251" spans="1:16" s="73" customFormat="1" x14ac:dyDescent="0.2">
      <c r="A251" s="72"/>
      <c r="B251" s="72" t="s">
        <v>366</v>
      </c>
      <c r="C251" s="72" t="s">
        <v>1529</v>
      </c>
      <c r="D251" s="78">
        <v>139454.51</v>
      </c>
      <c r="E251" s="78">
        <v>124132.77</v>
      </c>
      <c r="F251" s="78">
        <v>3790</v>
      </c>
      <c r="G251" s="78" t="s">
        <v>367</v>
      </c>
      <c r="H251" s="79">
        <f t="shared" si="124"/>
        <v>-2.8658997361477572</v>
      </c>
      <c r="I251" s="78">
        <v>7925.02</v>
      </c>
      <c r="J251" s="78">
        <f t="shared" si="119"/>
        <v>11188.263529411764</v>
      </c>
      <c r="K251" s="82">
        <f t="shared" si="112"/>
        <v>-2.5821045297651173</v>
      </c>
      <c r="L251" s="78">
        <f t="shared" si="123"/>
        <v>66844.320000000007</v>
      </c>
      <c r="M251" s="78">
        <f t="shared" si="121"/>
        <v>2058.2517647058821</v>
      </c>
      <c r="N251" s="78">
        <v>22900</v>
      </c>
      <c r="O251" s="82">
        <f t="shared" si="114"/>
        <v>-4.238232066699096</v>
      </c>
      <c r="P251" s="74"/>
    </row>
    <row r="252" spans="1:16" s="73" customFormat="1" x14ac:dyDescent="0.2">
      <c r="A252" s="72"/>
      <c r="B252" s="72" t="s">
        <v>368</v>
      </c>
      <c r="C252" s="72" t="s">
        <v>369</v>
      </c>
      <c r="D252" s="78">
        <v>0</v>
      </c>
      <c r="E252" s="78">
        <v>0</v>
      </c>
      <c r="F252" s="78">
        <v>0</v>
      </c>
      <c r="G252" s="78">
        <v>0</v>
      </c>
      <c r="H252" s="79"/>
      <c r="I252" s="78">
        <v>0</v>
      </c>
      <c r="J252" s="78">
        <f t="shared" si="119"/>
        <v>0</v>
      </c>
      <c r="K252" s="82"/>
      <c r="L252" s="78">
        <f t="shared" si="123"/>
        <v>0</v>
      </c>
      <c r="M252" s="78">
        <f t="shared" si="121"/>
        <v>0</v>
      </c>
      <c r="N252" s="78">
        <v>500</v>
      </c>
      <c r="O252" s="82"/>
      <c r="P252" s="74"/>
    </row>
    <row r="253" spans="1:16" s="73" customFormat="1" x14ac:dyDescent="0.2">
      <c r="A253" s="72"/>
      <c r="B253" s="72" t="s">
        <v>370</v>
      </c>
      <c r="C253" s="72" t="s">
        <v>371</v>
      </c>
      <c r="D253" s="78">
        <v>2712</v>
      </c>
      <c r="E253" s="78">
        <v>23070.03</v>
      </c>
      <c r="F253" s="78">
        <v>3570.41</v>
      </c>
      <c r="G253" s="78">
        <v>9177.35</v>
      </c>
      <c r="H253" s="79">
        <f t="shared" ref="H253:H262" si="125">(G253-F253)/F253</f>
        <v>1.5703910755347428</v>
      </c>
      <c r="I253" s="78">
        <v>2009.84</v>
      </c>
      <c r="J253" s="78">
        <f t="shared" si="119"/>
        <v>2837.4211764705879</v>
      </c>
      <c r="K253" s="82">
        <f t="shared" si="112"/>
        <v>-0.69082347557077073</v>
      </c>
      <c r="L253" s="78">
        <f t="shared" si="123"/>
        <v>9632.4475000000002</v>
      </c>
      <c r="M253" s="78">
        <f t="shared" si="121"/>
        <v>6007.3855882352946</v>
      </c>
      <c r="N253" s="78">
        <v>5000</v>
      </c>
      <c r="O253" s="82">
        <f t="shared" si="114"/>
        <v>-0.45518041700490885</v>
      </c>
      <c r="P253" s="74"/>
    </row>
    <row r="254" spans="1:16" s="73" customFormat="1" x14ac:dyDescent="0.2">
      <c r="A254" s="72"/>
      <c r="B254" s="72" t="s">
        <v>372</v>
      </c>
      <c r="C254" s="72" t="s">
        <v>373</v>
      </c>
      <c r="D254" s="78">
        <v>5274.08</v>
      </c>
      <c r="E254" s="78">
        <v>5493.5</v>
      </c>
      <c r="F254" s="78">
        <v>3121.05</v>
      </c>
      <c r="G254" s="78">
        <v>5791.7</v>
      </c>
      <c r="H254" s="79">
        <f t="shared" si="125"/>
        <v>0.85568959164383762</v>
      </c>
      <c r="I254" s="78">
        <v>5262.11</v>
      </c>
      <c r="J254" s="78">
        <f t="shared" si="119"/>
        <v>7428.8611764705875</v>
      </c>
      <c r="K254" s="82">
        <f t="shared" si="112"/>
        <v>0.28267368414637978</v>
      </c>
      <c r="L254" s="78">
        <f t="shared" si="123"/>
        <v>4920.0825000000004</v>
      </c>
      <c r="M254" s="78">
        <f t="shared" si="121"/>
        <v>6610.2805882352932</v>
      </c>
      <c r="N254" s="78">
        <v>7200</v>
      </c>
      <c r="O254" s="82">
        <f t="shared" si="114"/>
        <v>0.24315831275791222</v>
      </c>
      <c r="P254" s="74"/>
    </row>
    <row r="255" spans="1:16" s="73" customFormat="1" x14ac:dyDescent="0.2">
      <c r="A255" s="72"/>
      <c r="B255" s="72" t="s">
        <v>374</v>
      </c>
      <c r="C255" s="72" t="s">
        <v>375</v>
      </c>
      <c r="D255" s="78">
        <v>7414.72</v>
      </c>
      <c r="E255" s="78">
        <v>6409.96</v>
      </c>
      <c r="F255" s="78">
        <v>4251.9399999999996</v>
      </c>
      <c r="G255" s="78">
        <v>5449.13</v>
      </c>
      <c r="H255" s="79">
        <f t="shared" si="125"/>
        <v>0.28156323936838257</v>
      </c>
      <c r="I255" s="78">
        <v>8773.31</v>
      </c>
      <c r="J255" s="78">
        <f t="shared" si="119"/>
        <v>12385.849411764704</v>
      </c>
      <c r="K255" s="82">
        <f t="shared" si="112"/>
        <v>1.2729957647853334</v>
      </c>
      <c r="L255" s="78">
        <f t="shared" si="123"/>
        <v>5881.4375</v>
      </c>
      <c r="M255" s="78">
        <f t="shared" si="121"/>
        <v>8917.4897058823517</v>
      </c>
      <c r="N255" s="78">
        <v>8300</v>
      </c>
      <c r="O255" s="82">
        <f t="shared" si="114"/>
        <v>0.52317892948048583</v>
      </c>
      <c r="P255" s="74"/>
    </row>
    <row r="256" spans="1:16" s="73" customFormat="1" x14ac:dyDescent="0.2">
      <c r="A256" s="72"/>
      <c r="B256" s="72" t="s">
        <v>376</v>
      </c>
      <c r="C256" s="72" t="s">
        <v>377</v>
      </c>
      <c r="D256" s="78">
        <v>640</v>
      </c>
      <c r="E256" s="78">
        <v>725</v>
      </c>
      <c r="F256" s="78">
        <v>870</v>
      </c>
      <c r="G256" s="78">
        <v>530</v>
      </c>
      <c r="H256" s="79">
        <f t="shared" si="125"/>
        <v>-0.39080459770114945</v>
      </c>
      <c r="I256" s="78">
        <v>240</v>
      </c>
      <c r="J256" s="78">
        <f t="shared" si="119"/>
        <v>338.8235294117647</v>
      </c>
      <c r="K256" s="82">
        <f t="shared" si="112"/>
        <v>-0.3607103218645949</v>
      </c>
      <c r="L256" s="78">
        <f t="shared" si="123"/>
        <v>691.25</v>
      </c>
      <c r="M256" s="78">
        <f t="shared" si="121"/>
        <v>434.41176470588232</v>
      </c>
      <c r="N256" s="78">
        <v>400</v>
      </c>
      <c r="O256" s="82">
        <f t="shared" si="114"/>
        <v>-0.24528301886792453</v>
      </c>
      <c r="P256" s="74"/>
    </row>
    <row r="257" spans="1:16" s="73" customFormat="1" x14ac:dyDescent="0.2">
      <c r="A257" s="72"/>
      <c r="B257" s="72" t="s">
        <v>378</v>
      </c>
      <c r="C257" s="72" t="s">
        <v>379</v>
      </c>
      <c r="D257" s="78">
        <v>22074.04</v>
      </c>
      <c r="E257" s="78">
        <v>17346.72</v>
      </c>
      <c r="F257" s="78">
        <v>13509.17</v>
      </c>
      <c r="G257" s="78">
        <v>21730</v>
      </c>
      <c r="H257" s="79">
        <f t="shared" si="125"/>
        <v>0.60853701596767229</v>
      </c>
      <c r="I257" s="78">
        <v>34625</v>
      </c>
      <c r="J257" s="78">
        <f t="shared" si="119"/>
        <v>48882.352941176468</v>
      </c>
      <c r="K257" s="82">
        <f t="shared" si="112"/>
        <v>1.2495330391705692</v>
      </c>
      <c r="L257" s="78">
        <f t="shared" si="123"/>
        <v>18664.982499999998</v>
      </c>
      <c r="M257" s="78">
        <f t="shared" si="121"/>
        <v>35306.176470588238</v>
      </c>
      <c r="N257" s="78">
        <v>8920</v>
      </c>
      <c r="O257" s="82">
        <f t="shared" si="114"/>
        <v>-0.58950759318913948</v>
      </c>
      <c r="P257" s="74"/>
    </row>
    <row r="258" spans="1:16" s="73" customFormat="1" x14ac:dyDescent="0.2">
      <c r="A258" s="72"/>
      <c r="B258" s="72" t="s">
        <v>380</v>
      </c>
      <c r="C258" s="72" t="s">
        <v>381</v>
      </c>
      <c r="D258" s="78">
        <v>0</v>
      </c>
      <c r="E258" s="78">
        <v>0</v>
      </c>
      <c r="F258" s="78">
        <v>1671.8</v>
      </c>
      <c r="G258" s="78">
        <v>743.58</v>
      </c>
      <c r="H258" s="79">
        <f t="shared" si="125"/>
        <v>-0.55522191649718866</v>
      </c>
      <c r="I258" s="78">
        <v>361.22</v>
      </c>
      <c r="J258" s="78">
        <f t="shared" si="119"/>
        <v>509.95764705882357</v>
      </c>
      <c r="K258" s="82">
        <f t="shared" si="112"/>
        <v>-0.31418590190857265</v>
      </c>
      <c r="L258" s="78">
        <f t="shared" si="123"/>
        <v>603.84500000000003</v>
      </c>
      <c r="M258" s="78">
        <f t="shared" si="121"/>
        <v>626.76882352941175</v>
      </c>
      <c r="N258" s="78">
        <v>650</v>
      </c>
      <c r="O258" s="82">
        <f t="shared" si="114"/>
        <v>-0.12585061459426025</v>
      </c>
      <c r="P258" s="74"/>
    </row>
    <row r="259" spans="1:16" s="73" customFormat="1" x14ac:dyDescent="0.2">
      <c r="A259" s="72"/>
      <c r="B259" s="72" t="s">
        <v>382</v>
      </c>
      <c r="C259" s="72" t="s">
        <v>383</v>
      </c>
      <c r="D259" s="78">
        <v>16416.23</v>
      </c>
      <c r="E259" s="78">
        <v>15459.3</v>
      </c>
      <c r="F259" s="78">
        <v>3000.75</v>
      </c>
      <c r="G259" s="78">
        <v>2801.22</v>
      </c>
      <c r="H259" s="79">
        <f t="shared" si="125"/>
        <v>-6.6493376655836114E-2</v>
      </c>
      <c r="I259" s="78">
        <v>2050.69</v>
      </c>
      <c r="J259" s="78">
        <f t="shared" si="119"/>
        <v>2895.0917647058823</v>
      </c>
      <c r="K259" s="82">
        <f t="shared" si="112"/>
        <v>3.3511029018028743E-2</v>
      </c>
      <c r="L259" s="78">
        <f t="shared" si="123"/>
        <v>9419.375</v>
      </c>
      <c r="M259" s="78">
        <f t="shared" si="121"/>
        <v>2848.1558823529413</v>
      </c>
      <c r="N259" s="78">
        <v>2850</v>
      </c>
      <c r="O259" s="82">
        <f t="shared" si="114"/>
        <v>1.741384111208695E-2</v>
      </c>
      <c r="P259" s="74"/>
    </row>
    <row r="260" spans="1:16" s="73" customFormat="1" x14ac:dyDescent="0.2">
      <c r="A260" s="72"/>
      <c r="B260" s="72" t="s">
        <v>384</v>
      </c>
      <c r="C260" s="72" t="s">
        <v>1530</v>
      </c>
      <c r="D260" s="78">
        <v>85088.58</v>
      </c>
      <c r="E260" s="78">
        <v>74863.63</v>
      </c>
      <c r="F260" s="78">
        <v>80984.27</v>
      </c>
      <c r="G260" s="78">
        <v>80969.789999999994</v>
      </c>
      <c r="H260" s="79">
        <f t="shared" si="125"/>
        <v>-1.7880015464744544E-4</v>
      </c>
      <c r="I260" s="78">
        <v>155239.82999999999</v>
      </c>
      <c r="J260" s="78">
        <f t="shared" si="119"/>
        <v>219162.11294117646</v>
      </c>
      <c r="K260" s="82">
        <f t="shared" si="112"/>
        <v>1.7067146023371986</v>
      </c>
      <c r="L260" s="78">
        <f t="shared" si="123"/>
        <v>80476.567500000005</v>
      </c>
      <c r="M260" s="78">
        <f t="shared" si="121"/>
        <v>150065.95147058822</v>
      </c>
      <c r="N260" s="78">
        <v>74300</v>
      </c>
      <c r="O260" s="82">
        <f t="shared" si="114"/>
        <v>-8.2373808799553444E-2</v>
      </c>
      <c r="P260" s="74"/>
    </row>
    <row r="261" spans="1:16" s="73" customFormat="1" x14ac:dyDescent="0.2">
      <c r="A261" s="72"/>
      <c r="B261" s="72" t="s">
        <v>386</v>
      </c>
      <c r="C261" s="72" t="s">
        <v>387</v>
      </c>
      <c r="D261" s="78">
        <v>0</v>
      </c>
      <c r="E261" s="78">
        <v>885.71</v>
      </c>
      <c r="F261" s="78">
        <v>0</v>
      </c>
      <c r="G261" s="78">
        <v>534.9</v>
      </c>
      <c r="H261" s="79" t="e">
        <f t="shared" si="125"/>
        <v>#DIV/0!</v>
      </c>
      <c r="I261" s="78">
        <v>0</v>
      </c>
      <c r="J261" s="78">
        <f t="shared" si="119"/>
        <v>0</v>
      </c>
      <c r="K261" s="82">
        <f t="shared" si="112"/>
        <v>-1</v>
      </c>
      <c r="L261" s="78">
        <f t="shared" si="123"/>
        <v>355.15250000000003</v>
      </c>
      <c r="M261" s="78">
        <f t="shared" si="121"/>
        <v>267.45</v>
      </c>
      <c r="N261" s="78">
        <v>500</v>
      </c>
      <c r="O261" s="82">
        <f t="shared" si="114"/>
        <v>-6.5245840343989489E-2</v>
      </c>
      <c r="P261" s="74"/>
    </row>
    <row r="262" spans="1:16" s="73" customFormat="1" x14ac:dyDescent="0.2">
      <c r="A262" s="72"/>
      <c r="B262" s="72" t="s">
        <v>388</v>
      </c>
      <c r="C262" s="72" t="s">
        <v>389</v>
      </c>
      <c r="D262" s="78">
        <v>6865.36</v>
      </c>
      <c r="E262" s="78">
        <v>6642.16</v>
      </c>
      <c r="F262" s="78">
        <v>6506.4</v>
      </c>
      <c r="G262" s="78">
        <v>21132.62</v>
      </c>
      <c r="H262" s="79">
        <f t="shared" si="125"/>
        <v>2.2479743022255012</v>
      </c>
      <c r="I262" s="78">
        <v>3195.14</v>
      </c>
      <c r="J262" s="78">
        <f t="shared" si="119"/>
        <v>4510.7858823529405</v>
      </c>
      <c r="K262" s="82">
        <f t="shared" si="112"/>
        <v>-0.78654866825065028</v>
      </c>
      <c r="L262" s="78">
        <f t="shared" si="123"/>
        <v>10286.634999999998</v>
      </c>
      <c r="M262" s="78">
        <f t="shared" si="121"/>
        <v>12821.702941176471</v>
      </c>
      <c r="N262" s="78">
        <v>5000</v>
      </c>
      <c r="O262" s="82">
        <f t="shared" si="114"/>
        <v>-0.76339895384481427</v>
      </c>
      <c r="P262" s="74"/>
    </row>
    <row r="263" spans="1:16" s="73" customFormat="1" x14ac:dyDescent="0.2">
      <c r="A263" s="72"/>
      <c r="B263" s="72" t="s">
        <v>390</v>
      </c>
      <c r="C263" s="72" t="s">
        <v>391</v>
      </c>
      <c r="D263" s="78">
        <v>13488.2</v>
      </c>
      <c r="E263" s="78">
        <v>0</v>
      </c>
      <c r="F263" s="78">
        <v>0</v>
      </c>
      <c r="G263" s="78">
        <v>0</v>
      </c>
      <c r="H263" s="79"/>
      <c r="I263" s="78">
        <v>0</v>
      </c>
      <c r="J263" s="78">
        <f t="shared" si="119"/>
        <v>0</v>
      </c>
      <c r="K263" s="82"/>
      <c r="L263" s="78">
        <f t="shared" si="123"/>
        <v>3372.05</v>
      </c>
      <c r="M263" s="78">
        <f t="shared" si="121"/>
        <v>0</v>
      </c>
      <c r="N263" s="78">
        <v>0</v>
      </c>
      <c r="O263" s="82"/>
      <c r="P263" s="74"/>
    </row>
    <row r="264" spans="1:16" s="73" customFormat="1" x14ac:dyDescent="0.2">
      <c r="A264" s="72"/>
      <c r="B264" s="72" t="s">
        <v>392</v>
      </c>
      <c r="C264" s="72" t="s">
        <v>393</v>
      </c>
      <c r="D264" s="78">
        <v>1793.94</v>
      </c>
      <c r="E264" s="78">
        <v>0</v>
      </c>
      <c r="F264" s="78">
        <v>0</v>
      </c>
      <c r="G264" s="78">
        <v>0</v>
      </c>
      <c r="H264" s="79"/>
      <c r="I264" s="78">
        <v>0</v>
      </c>
      <c r="J264" s="78">
        <f t="shared" si="119"/>
        <v>0</v>
      </c>
      <c r="K264" s="82"/>
      <c r="L264" s="78">
        <f t="shared" si="123"/>
        <v>448.48500000000001</v>
      </c>
      <c r="M264" s="78">
        <f t="shared" si="121"/>
        <v>0</v>
      </c>
      <c r="N264" s="78">
        <v>0</v>
      </c>
      <c r="O264" s="82"/>
      <c r="P264" s="74"/>
    </row>
    <row r="265" spans="1:16" s="73" customFormat="1" x14ac:dyDescent="0.2">
      <c r="A265" s="72"/>
      <c r="B265" s="72" t="s">
        <v>394</v>
      </c>
      <c r="C265" s="72" t="s">
        <v>395</v>
      </c>
      <c r="D265" s="78">
        <v>7586.16</v>
      </c>
      <c r="E265" s="78">
        <v>0</v>
      </c>
      <c r="F265" s="78">
        <v>0</v>
      </c>
      <c r="G265" s="78">
        <v>0</v>
      </c>
      <c r="H265" s="79"/>
      <c r="I265" s="78">
        <v>0</v>
      </c>
      <c r="J265" s="78">
        <f t="shared" si="119"/>
        <v>0</v>
      </c>
      <c r="K265" s="82"/>
      <c r="L265" s="78">
        <f t="shared" si="123"/>
        <v>1896.54</v>
      </c>
      <c r="M265" s="78">
        <f t="shared" si="121"/>
        <v>0</v>
      </c>
      <c r="N265" s="78">
        <v>0</v>
      </c>
      <c r="O265" s="82"/>
      <c r="P265" s="74"/>
    </row>
    <row r="266" spans="1:16" s="73" customFormat="1" x14ac:dyDescent="0.2">
      <c r="A266" s="72"/>
      <c r="B266" s="72" t="s">
        <v>396</v>
      </c>
      <c r="C266" s="72" t="s">
        <v>397</v>
      </c>
      <c r="D266" s="78">
        <v>3095.96</v>
      </c>
      <c r="E266" s="78">
        <v>3063.27</v>
      </c>
      <c r="F266" s="78">
        <v>3810.05</v>
      </c>
      <c r="G266" s="78">
        <v>2543.14</v>
      </c>
      <c r="H266" s="79">
        <f t="shared" ref="H266:H269" si="126">(G266-F266)/F266</f>
        <v>-0.33251794595871453</v>
      </c>
      <c r="I266" s="78">
        <v>0</v>
      </c>
      <c r="J266" s="78">
        <f t="shared" si="119"/>
        <v>0</v>
      </c>
      <c r="K266" s="82">
        <f t="shared" si="112"/>
        <v>-1</v>
      </c>
      <c r="L266" s="78">
        <f t="shared" si="123"/>
        <v>3128.1049999999996</v>
      </c>
      <c r="M266" s="78">
        <f t="shared" si="121"/>
        <v>1271.57</v>
      </c>
      <c r="N266" s="78">
        <v>0</v>
      </c>
      <c r="O266" s="82">
        <f t="shared" si="114"/>
        <v>-1</v>
      </c>
      <c r="P266" s="74"/>
    </row>
    <row r="267" spans="1:16" s="73" customFormat="1" x14ac:dyDescent="0.2">
      <c r="A267" s="72"/>
      <c r="B267" s="72" t="s">
        <v>398</v>
      </c>
      <c r="C267" s="72" t="s">
        <v>399</v>
      </c>
      <c r="D267" s="78">
        <v>6610.69</v>
      </c>
      <c r="E267" s="78">
        <v>3700.87</v>
      </c>
      <c r="F267" s="78">
        <v>6416.37</v>
      </c>
      <c r="G267" s="78">
        <v>8335.5499999999993</v>
      </c>
      <c r="H267" s="79">
        <f t="shared" si="126"/>
        <v>0.29910681584758975</v>
      </c>
      <c r="I267" s="78">
        <v>6072.02</v>
      </c>
      <c r="J267" s="78">
        <f t="shared" si="119"/>
        <v>8572.2635294117645</v>
      </c>
      <c r="K267" s="82">
        <f t="shared" si="112"/>
        <v>2.8398069642886818E-2</v>
      </c>
      <c r="L267" s="78">
        <f t="shared" si="123"/>
        <v>6265.87</v>
      </c>
      <c r="M267" s="78">
        <f t="shared" si="121"/>
        <v>8453.9067647058819</v>
      </c>
      <c r="N267" s="78">
        <v>8500</v>
      </c>
      <c r="O267" s="82">
        <f t="shared" si="114"/>
        <v>1.9728752151927677E-2</v>
      </c>
      <c r="P267" s="74"/>
    </row>
    <row r="268" spans="1:16" s="73" customFormat="1" x14ac:dyDescent="0.2">
      <c r="A268" s="72"/>
      <c r="B268" s="83" t="s">
        <v>400</v>
      </c>
      <c r="C268" s="83" t="s">
        <v>401</v>
      </c>
      <c r="D268" s="85">
        <v>7933.95</v>
      </c>
      <c r="E268" s="85">
        <v>8335.73</v>
      </c>
      <c r="F268" s="85">
        <v>7817.48</v>
      </c>
      <c r="G268" s="85">
        <v>8774.73</v>
      </c>
      <c r="H268" s="82">
        <f t="shared" si="126"/>
        <v>0.1224499455067362</v>
      </c>
      <c r="I268" s="85">
        <v>5875.12</v>
      </c>
      <c r="J268" s="85">
        <f t="shared" si="119"/>
        <v>8294.2870588235292</v>
      </c>
      <c r="K268" s="82">
        <f t="shared" si="112"/>
        <v>-5.475301703601939E-2</v>
      </c>
      <c r="L268" s="85">
        <f t="shared" si="123"/>
        <v>8215.4724999999999</v>
      </c>
      <c r="M268" s="85">
        <f t="shared" si="121"/>
        <v>8534.5085294117634</v>
      </c>
      <c r="N268" s="85">
        <v>8500</v>
      </c>
      <c r="O268" s="82">
        <f t="shared" si="114"/>
        <v>-3.1309225469045722E-2</v>
      </c>
      <c r="P268" s="74"/>
    </row>
    <row r="269" spans="1:16" s="73" customFormat="1" x14ac:dyDescent="0.2">
      <c r="A269" s="72"/>
      <c r="B269" s="72" t="s">
        <v>402</v>
      </c>
      <c r="C269" s="72" t="s">
        <v>403</v>
      </c>
      <c r="D269" s="78">
        <v>2203.36</v>
      </c>
      <c r="E269" s="78">
        <v>1862.27</v>
      </c>
      <c r="F269" s="78">
        <v>2321.36</v>
      </c>
      <c r="G269" s="78">
        <v>2745.44</v>
      </c>
      <c r="H269" s="79">
        <f t="shared" si="126"/>
        <v>0.18268601164834403</v>
      </c>
      <c r="I269" s="78">
        <v>3792.83</v>
      </c>
      <c r="J269" s="78">
        <f t="shared" si="119"/>
        <v>5354.5835294117642</v>
      </c>
      <c r="K269" s="82">
        <f t="shared" si="112"/>
        <v>0.95035532716495863</v>
      </c>
      <c r="L269" s="78">
        <f t="shared" si="123"/>
        <v>2283.1075000000001</v>
      </c>
      <c r="M269" s="78">
        <f t="shared" si="121"/>
        <v>4050.0117647058823</v>
      </c>
      <c r="N269" s="78">
        <v>5500</v>
      </c>
      <c r="O269" s="82">
        <f t="shared" si="114"/>
        <v>1.0033218719039572</v>
      </c>
      <c r="P269" s="74"/>
    </row>
    <row r="270" spans="1:16" s="73" customFormat="1" x14ac:dyDescent="0.2">
      <c r="A270" s="72"/>
      <c r="B270" s="72" t="s">
        <v>404</v>
      </c>
      <c r="C270" s="72" t="s">
        <v>405</v>
      </c>
      <c r="D270" s="78">
        <v>3165.17</v>
      </c>
      <c r="E270" s="78">
        <v>0</v>
      </c>
      <c r="F270" s="78">
        <v>0</v>
      </c>
      <c r="G270" s="78">
        <v>0</v>
      </c>
      <c r="H270" s="79"/>
      <c r="I270" s="78">
        <v>0</v>
      </c>
      <c r="J270" s="78">
        <f t="shared" si="119"/>
        <v>0</v>
      </c>
      <c r="K270" s="82"/>
      <c r="L270" s="78">
        <f t="shared" si="123"/>
        <v>791.29250000000002</v>
      </c>
      <c r="M270" s="78">
        <f t="shared" si="121"/>
        <v>0</v>
      </c>
      <c r="N270" s="78">
        <v>0</v>
      </c>
      <c r="O270" s="81"/>
      <c r="P270" s="74"/>
    </row>
    <row r="271" spans="1:16" s="73" customFormat="1" x14ac:dyDescent="0.2">
      <c r="A271" s="72"/>
      <c r="B271" s="72" t="s">
        <v>406</v>
      </c>
      <c r="C271" s="72" t="s">
        <v>407</v>
      </c>
      <c r="D271" s="78">
        <v>1659.74</v>
      </c>
      <c r="E271" s="78">
        <v>0</v>
      </c>
      <c r="F271" s="78">
        <v>0</v>
      </c>
      <c r="G271" s="78">
        <v>0</v>
      </c>
      <c r="H271" s="79"/>
      <c r="I271" s="78">
        <v>0</v>
      </c>
      <c r="J271" s="78">
        <f t="shared" si="119"/>
        <v>0</v>
      </c>
      <c r="K271" s="82"/>
      <c r="L271" s="78">
        <f t="shared" si="123"/>
        <v>414.935</v>
      </c>
      <c r="M271" s="78">
        <f t="shared" si="121"/>
        <v>0</v>
      </c>
      <c r="N271" s="78">
        <v>0</v>
      </c>
      <c r="O271" s="81"/>
      <c r="P271" s="74"/>
    </row>
    <row r="272" spans="1:16" s="73" customFormat="1" x14ac:dyDescent="0.2">
      <c r="A272" s="72"/>
      <c r="B272" s="72" t="s">
        <v>408</v>
      </c>
      <c r="C272" s="72" t="s">
        <v>409</v>
      </c>
      <c r="D272" s="78">
        <v>10745.64</v>
      </c>
      <c r="E272" s="78">
        <v>0</v>
      </c>
      <c r="F272" s="78">
        <v>0</v>
      </c>
      <c r="G272" s="78">
        <v>0</v>
      </c>
      <c r="H272" s="79"/>
      <c r="I272" s="78">
        <v>0</v>
      </c>
      <c r="J272" s="78">
        <f t="shared" si="119"/>
        <v>0</v>
      </c>
      <c r="K272" s="82"/>
      <c r="L272" s="78">
        <f t="shared" si="123"/>
        <v>2686.41</v>
      </c>
      <c r="M272" s="78">
        <f t="shared" si="121"/>
        <v>0</v>
      </c>
      <c r="N272" s="78">
        <v>0</v>
      </c>
      <c r="O272" s="81"/>
      <c r="P272" s="74"/>
    </row>
    <row r="273" spans="1:16" s="73" customFormat="1" x14ac:dyDescent="0.2">
      <c r="A273" s="72"/>
      <c r="B273" s="72" t="s">
        <v>410</v>
      </c>
      <c r="C273" s="72" t="s">
        <v>411</v>
      </c>
      <c r="D273" s="78">
        <v>4606</v>
      </c>
      <c r="E273" s="78">
        <v>3061.5</v>
      </c>
      <c r="F273" s="78">
        <v>245</v>
      </c>
      <c r="G273" s="78">
        <v>81.8</v>
      </c>
      <c r="H273" s="79">
        <f t="shared" ref="H273" si="127">(G273-F273)/F273</f>
        <v>-0.66612244897959183</v>
      </c>
      <c r="I273" s="78">
        <v>50.4</v>
      </c>
      <c r="J273" s="78">
        <f t="shared" si="119"/>
        <v>71.152941176470591</v>
      </c>
      <c r="K273" s="82">
        <f t="shared" ref="K273:K334" si="128">(J273-G273)/G273</f>
        <v>-0.13015964331943039</v>
      </c>
      <c r="L273" s="78">
        <f t="shared" si="123"/>
        <v>1998.575</v>
      </c>
      <c r="M273" s="78">
        <f t="shared" si="121"/>
        <v>76.476470588235287</v>
      </c>
      <c r="N273" s="78">
        <v>100</v>
      </c>
      <c r="O273" s="82">
        <f t="shared" si="114"/>
        <v>0.2224938875305624</v>
      </c>
      <c r="P273" s="74"/>
    </row>
    <row r="274" spans="1:16" s="73" customFormat="1" x14ac:dyDescent="0.2">
      <c r="A274" s="72"/>
      <c r="B274" s="72" t="s">
        <v>412</v>
      </c>
      <c r="C274" s="72" t="s">
        <v>413</v>
      </c>
      <c r="D274" s="78">
        <v>0</v>
      </c>
      <c r="E274" s="78">
        <v>845</v>
      </c>
      <c r="F274" s="78">
        <v>0</v>
      </c>
      <c r="G274" s="78">
        <v>0</v>
      </c>
      <c r="H274" s="79"/>
      <c r="I274" s="78">
        <v>0</v>
      </c>
      <c r="J274" s="78">
        <f t="shared" si="119"/>
        <v>0</v>
      </c>
      <c r="K274" s="82"/>
      <c r="L274" s="78">
        <f t="shared" si="123"/>
        <v>211.25</v>
      </c>
      <c r="M274" s="78">
        <f t="shared" si="121"/>
        <v>0</v>
      </c>
      <c r="N274" s="78">
        <v>500</v>
      </c>
      <c r="O274" s="82"/>
      <c r="P274" s="74"/>
    </row>
    <row r="275" spans="1:16" s="73" customFormat="1" x14ac:dyDescent="0.2">
      <c r="A275" s="72"/>
      <c r="B275" s="72" t="s">
        <v>414</v>
      </c>
      <c r="C275" s="72" t="s">
        <v>415</v>
      </c>
      <c r="D275" s="78">
        <v>0</v>
      </c>
      <c r="E275" s="78">
        <v>0</v>
      </c>
      <c r="F275" s="78">
        <v>0</v>
      </c>
      <c r="G275" s="78">
        <v>0</v>
      </c>
      <c r="H275" s="79"/>
      <c r="I275" s="78">
        <v>500</v>
      </c>
      <c r="J275" s="78">
        <f t="shared" si="119"/>
        <v>705.88235294117646</v>
      </c>
      <c r="K275" s="82"/>
      <c r="L275" s="78">
        <f t="shared" si="123"/>
        <v>0</v>
      </c>
      <c r="M275" s="78">
        <f t="shared" si="121"/>
        <v>352.94117647058823</v>
      </c>
      <c r="N275" s="78">
        <v>500</v>
      </c>
      <c r="O275" s="82"/>
      <c r="P275" s="74"/>
    </row>
    <row r="276" spans="1:16" s="73" customFormat="1" x14ac:dyDescent="0.2">
      <c r="A276" s="72"/>
      <c r="B276" s="72" t="s">
        <v>416</v>
      </c>
      <c r="C276" s="72" t="s">
        <v>417</v>
      </c>
      <c r="D276" s="78">
        <v>7934.26</v>
      </c>
      <c r="E276" s="78">
        <v>7503.53</v>
      </c>
      <c r="F276" s="78">
        <v>2396.73</v>
      </c>
      <c r="G276" s="78">
        <v>2770.28</v>
      </c>
      <c r="H276" s="79">
        <f t="shared" ref="H276:H278" si="129">(G276-F276)/F276</f>
        <v>0.15585819011736832</v>
      </c>
      <c r="I276" s="78">
        <v>2035.9</v>
      </c>
      <c r="J276" s="78">
        <f t="shared" si="119"/>
        <v>2874.2117647058826</v>
      </c>
      <c r="K276" s="82">
        <f t="shared" si="128"/>
        <v>3.7516700371761122E-2</v>
      </c>
      <c r="L276" s="78">
        <f t="shared" si="123"/>
        <v>5151.2</v>
      </c>
      <c r="M276" s="78">
        <f t="shared" si="121"/>
        <v>2822.2458823529414</v>
      </c>
      <c r="N276" s="78">
        <v>2850</v>
      </c>
      <c r="O276" s="82">
        <f t="shared" si="114"/>
        <v>2.8776874539757639E-2</v>
      </c>
      <c r="P276" s="74"/>
    </row>
    <row r="277" spans="1:16" s="73" customFormat="1" x14ac:dyDescent="0.2">
      <c r="A277" s="72"/>
      <c r="B277" s="72" t="s">
        <v>418</v>
      </c>
      <c r="C277" s="72" t="s">
        <v>419</v>
      </c>
      <c r="D277" s="78">
        <v>9561.2900000000009</v>
      </c>
      <c r="E277" s="78">
        <v>888.37</v>
      </c>
      <c r="F277" s="78">
        <v>1590.43</v>
      </c>
      <c r="G277" s="78" t="s">
        <v>420</v>
      </c>
      <c r="H277" s="79">
        <f t="shared" si="129"/>
        <v>-3.8135661424897669</v>
      </c>
      <c r="I277" s="78">
        <v>918.25</v>
      </c>
      <c r="J277" s="78">
        <f t="shared" si="119"/>
        <v>1296.3529411764707</v>
      </c>
      <c r="K277" s="82">
        <f t="shared" si="128"/>
        <v>-1.2897020504195673</v>
      </c>
      <c r="L277" s="78">
        <f t="shared" si="123"/>
        <v>3010.0225000000005</v>
      </c>
      <c r="M277" s="78">
        <f t="shared" si="121"/>
        <v>-1589.2135294117645</v>
      </c>
      <c r="N277" s="78">
        <v>1300</v>
      </c>
      <c r="O277" s="82">
        <f t="shared" si="114"/>
        <v>-1.290517075699811</v>
      </c>
      <c r="P277" s="74"/>
    </row>
    <row r="278" spans="1:16" s="73" customFormat="1" x14ac:dyDescent="0.2">
      <c r="A278" s="72"/>
      <c r="B278" s="72" t="s">
        <v>421</v>
      </c>
      <c r="C278" s="72" t="s">
        <v>422</v>
      </c>
      <c r="D278" s="78">
        <v>3028.82</v>
      </c>
      <c r="E278" s="78">
        <v>4302.5</v>
      </c>
      <c r="F278" s="78">
        <v>6781.41</v>
      </c>
      <c r="G278" s="78">
        <v>7515.92</v>
      </c>
      <c r="H278" s="79">
        <f t="shared" si="129"/>
        <v>0.10831228313875732</v>
      </c>
      <c r="I278" s="78">
        <v>5350.38</v>
      </c>
      <c r="J278" s="78">
        <f t="shared" si="119"/>
        <v>7553.477647058824</v>
      </c>
      <c r="K278" s="82">
        <f t="shared" si="128"/>
        <v>4.9970791411861667E-3</v>
      </c>
      <c r="L278" s="78">
        <f t="shared" si="123"/>
        <v>5407.1625000000004</v>
      </c>
      <c r="M278" s="78">
        <f t="shared" si="121"/>
        <v>7534.698823529412</v>
      </c>
      <c r="N278" s="78">
        <v>7500</v>
      </c>
      <c r="O278" s="82">
        <f t="shared" si="114"/>
        <v>-2.1181704967588896E-3</v>
      </c>
      <c r="P278" s="74"/>
    </row>
    <row r="279" spans="1:16" s="73" customFormat="1" x14ac:dyDescent="0.2">
      <c r="A279" s="72"/>
      <c r="B279" s="72" t="s">
        <v>423</v>
      </c>
      <c r="C279" s="72" t="s">
        <v>424</v>
      </c>
      <c r="D279" s="78">
        <v>0</v>
      </c>
      <c r="E279" s="78">
        <v>0</v>
      </c>
      <c r="F279" s="78">
        <v>0</v>
      </c>
      <c r="G279" s="78">
        <v>0</v>
      </c>
      <c r="H279" s="79"/>
      <c r="I279" s="78">
        <v>0</v>
      </c>
      <c r="J279" s="78">
        <f t="shared" si="119"/>
        <v>0</v>
      </c>
      <c r="K279" s="82"/>
      <c r="L279" s="78">
        <f t="shared" si="123"/>
        <v>0</v>
      </c>
      <c r="M279" s="78">
        <f t="shared" si="121"/>
        <v>0</v>
      </c>
      <c r="N279" s="78">
        <v>0</v>
      </c>
      <c r="O279" s="82"/>
      <c r="P279" s="74"/>
    </row>
    <row r="280" spans="1:16" s="73" customFormat="1" x14ac:dyDescent="0.2">
      <c r="A280" s="72"/>
      <c r="B280" s="72" t="s">
        <v>425</v>
      </c>
      <c r="C280" s="72" t="s">
        <v>413</v>
      </c>
      <c r="D280" s="78">
        <v>0</v>
      </c>
      <c r="E280" s="78">
        <v>0</v>
      </c>
      <c r="F280" s="78">
        <v>0</v>
      </c>
      <c r="G280" s="78">
        <v>0</v>
      </c>
      <c r="H280" s="79"/>
      <c r="I280" s="78">
        <v>0</v>
      </c>
      <c r="J280" s="78">
        <f t="shared" si="119"/>
        <v>0</v>
      </c>
      <c r="K280" s="82"/>
      <c r="L280" s="78">
        <f t="shared" si="123"/>
        <v>0</v>
      </c>
      <c r="M280" s="78">
        <f t="shared" si="121"/>
        <v>0</v>
      </c>
      <c r="N280" s="78">
        <v>0</v>
      </c>
      <c r="O280" s="82"/>
      <c r="P280" s="74"/>
    </row>
    <row r="281" spans="1:16" s="73" customFormat="1" x14ac:dyDescent="0.2">
      <c r="A281" s="72"/>
      <c r="B281" s="72" t="s">
        <v>426</v>
      </c>
      <c r="C281" s="72" t="s">
        <v>427</v>
      </c>
      <c r="D281" s="78">
        <v>7235.63</v>
      </c>
      <c r="E281" s="78">
        <v>644.55999999999995</v>
      </c>
      <c r="F281" s="78">
        <v>329.52</v>
      </c>
      <c r="G281" s="78">
        <v>7640.35</v>
      </c>
      <c r="H281" s="79">
        <f t="shared" ref="H281:H282" si="130">(G281-F281)/F281</f>
        <v>22.186301286720077</v>
      </c>
      <c r="I281" s="78">
        <v>2423.7600000000002</v>
      </c>
      <c r="J281" s="78">
        <f t="shared" si="119"/>
        <v>3421.778823529412</v>
      </c>
      <c r="K281" s="82">
        <f t="shared" si="128"/>
        <v>-0.55214370761425702</v>
      </c>
      <c r="L281" s="78">
        <f t="shared" si="123"/>
        <v>3962.5150000000003</v>
      </c>
      <c r="M281" s="78">
        <f t="shared" si="121"/>
        <v>5531.0644117647062</v>
      </c>
      <c r="N281" s="78">
        <v>4000</v>
      </c>
      <c r="O281" s="82">
        <f t="shared" si="114"/>
        <v>-0.47646377456530137</v>
      </c>
      <c r="P281" s="74"/>
    </row>
    <row r="282" spans="1:16" s="73" customFormat="1" x14ac:dyDescent="0.2">
      <c r="A282" s="72"/>
      <c r="B282" s="72" t="s">
        <v>428</v>
      </c>
      <c r="C282" s="72" t="s">
        <v>429</v>
      </c>
      <c r="D282" s="78">
        <v>35119</v>
      </c>
      <c r="E282" s="78">
        <v>25061</v>
      </c>
      <c r="F282" s="78">
        <v>10875</v>
      </c>
      <c r="G282" s="78">
        <v>5372.25</v>
      </c>
      <c r="H282" s="79">
        <f t="shared" si="130"/>
        <v>-0.50600000000000001</v>
      </c>
      <c r="I282" s="78">
        <v>4205</v>
      </c>
      <c r="J282" s="78">
        <f t="shared" si="119"/>
        <v>5936.4705882352937</v>
      </c>
      <c r="K282" s="82">
        <f t="shared" si="128"/>
        <v>0.10502500595379845</v>
      </c>
      <c r="L282" s="78">
        <f t="shared" si="123"/>
        <v>19106.8125</v>
      </c>
      <c r="M282" s="78">
        <f t="shared" si="121"/>
        <v>5654.3602941176468</v>
      </c>
      <c r="N282" s="78">
        <v>5500</v>
      </c>
      <c r="O282" s="82">
        <f t="shared" si="114"/>
        <v>2.3779608171622689E-2</v>
      </c>
      <c r="P282" s="74"/>
    </row>
    <row r="283" spans="1:16" s="73" customFormat="1" x14ac:dyDescent="0.2">
      <c r="A283" s="72"/>
      <c r="B283" s="72" t="s">
        <v>430</v>
      </c>
      <c r="C283" s="72" t="s">
        <v>431</v>
      </c>
      <c r="D283" s="78">
        <v>0</v>
      </c>
      <c r="E283" s="78">
        <v>0</v>
      </c>
      <c r="F283" s="78">
        <v>0</v>
      </c>
      <c r="G283" s="78">
        <v>0</v>
      </c>
      <c r="H283" s="79"/>
      <c r="I283" s="78">
        <v>0</v>
      </c>
      <c r="J283" s="78">
        <f t="shared" si="119"/>
        <v>0</v>
      </c>
      <c r="K283" s="82"/>
      <c r="L283" s="78">
        <f t="shared" si="123"/>
        <v>0</v>
      </c>
      <c r="M283" s="78">
        <f t="shared" si="121"/>
        <v>0</v>
      </c>
      <c r="N283" s="78">
        <v>0</v>
      </c>
      <c r="O283" s="82"/>
      <c r="P283" s="74"/>
    </row>
    <row r="284" spans="1:16" s="73" customFormat="1" x14ac:dyDescent="0.2">
      <c r="A284" s="72"/>
      <c r="B284" s="72" t="s">
        <v>432</v>
      </c>
      <c r="C284" s="72" t="s">
        <v>433</v>
      </c>
      <c r="D284" s="78">
        <v>990</v>
      </c>
      <c r="E284" s="78">
        <v>1215</v>
      </c>
      <c r="F284" s="78">
        <v>7680.76</v>
      </c>
      <c r="G284" s="78">
        <v>1683.5</v>
      </c>
      <c r="H284" s="79">
        <f t="shared" ref="H284:H285" si="131">(G284-F284)/F284</f>
        <v>-0.78081596092053396</v>
      </c>
      <c r="I284" s="78">
        <v>1662.68</v>
      </c>
      <c r="J284" s="78">
        <f t="shared" si="119"/>
        <v>2347.3129411764708</v>
      </c>
      <c r="K284" s="82">
        <f t="shared" si="128"/>
        <v>0.39430528136410498</v>
      </c>
      <c r="L284" s="78">
        <f t="shared" si="123"/>
        <v>2892.3150000000001</v>
      </c>
      <c r="M284" s="78">
        <f t="shared" si="121"/>
        <v>2015.4064705882354</v>
      </c>
      <c r="N284" s="78">
        <v>2300</v>
      </c>
      <c r="O284" s="82">
        <f t="shared" si="114"/>
        <v>0.36620136620136617</v>
      </c>
      <c r="P284" s="74"/>
    </row>
    <row r="285" spans="1:16" s="73" customFormat="1" x14ac:dyDescent="0.2">
      <c r="A285" s="72"/>
      <c r="B285" s="72" t="s">
        <v>434</v>
      </c>
      <c r="C285" s="72" t="s">
        <v>435</v>
      </c>
      <c r="D285" s="78">
        <v>0</v>
      </c>
      <c r="E285" s="78">
        <v>0</v>
      </c>
      <c r="F285" s="78">
        <v>0</v>
      </c>
      <c r="G285" s="78">
        <v>6000</v>
      </c>
      <c r="H285" s="79" t="e">
        <f t="shared" si="131"/>
        <v>#DIV/0!</v>
      </c>
      <c r="I285" s="78">
        <v>890</v>
      </c>
      <c r="J285" s="78">
        <f t="shared" si="119"/>
        <v>1256.4705882352941</v>
      </c>
      <c r="K285" s="82">
        <f t="shared" si="128"/>
        <v>-0.7905882352941177</v>
      </c>
      <c r="L285" s="78">
        <f t="shared" si="123"/>
        <v>1500</v>
      </c>
      <c r="M285" s="78">
        <f t="shared" si="121"/>
        <v>3628.2352941176468</v>
      </c>
      <c r="N285" s="78">
        <v>900</v>
      </c>
      <c r="O285" s="82">
        <f t="shared" si="114"/>
        <v>-0.85</v>
      </c>
      <c r="P285" s="74"/>
    </row>
    <row r="286" spans="1:16" s="73" customFormat="1" x14ac:dyDescent="0.2">
      <c r="A286" s="72"/>
      <c r="B286" s="72" t="s">
        <v>436</v>
      </c>
      <c r="C286" s="72" t="s">
        <v>437</v>
      </c>
      <c r="D286" s="78">
        <v>0</v>
      </c>
      <c r="E286" s="78">
        <v>0</v>
      </c>
      <c r="F286" s="78">
        <v>0</v>
      </c>
      <c r="G286" s="78">
        <v>0</v>
      </c>
      <c r="H286" s="79"/>
      <c r="I286" s="78">
        <v>0</v>
      </c>
      <c r="J286" s="78">
        <f t="shared" si="119"/>
        <v>0</v>
      </c>
      <c r="K286" s="82"/>
      <c r="L286" s="78">
        <f t="shared" si="123"/>
        <v>0</v>
      </c>
      <c r="M286" s="78">
        <f t="shared" si="121"/>
        <v>0</v>
      </c>
      <c r="N286" s="78">
        <v>0</v>
      </c>
      <c r="O286" s="82"/>
      <c r="P286" s="74"/>
    </row>
    <row r="287" spans="1:16" s="73" customFormat="1" x14ac:dyDescent="0.2">
      <c r="A287" s="72"/>
      <c r="B287" s="72" t="s">
        <v>438</v>
      </c>
      <c r="C287" s="72" t="s">
        <v>439</v>
      </c>
      <c r="D287" s="78">
        <v>0</v>
      </c>
      <c r="E287" s="78">
        <v>0</v>
      </c>
      <c r="F287" s="78">
        <v>0</v>
      </c>
      <c r="G287" s="78">
        <v>0</v>
      </c>
      <c r="H287" s="79"/>
      <c r="I287" s="78">
        <v>0</v>
      </c>
      <c r="J287" s="78">
        <f t="shared" si="119"/>
        <v>0</v>
      </c>
      <c r="K287" s="82"/>
      <c r="L287" s="78">
        <f t="shared" si="123"/>
        <v>0</v>
      </c>
      <c r="M287" s="78">
        <f t="shared" si="121"/>
        <v>0</v>
      </c>
      <c r="N287" s="78">
        <v>0</v>
      </c>
      <c r="O287" s="82"/>
      <c r="P287" s="74"/>
    </row>
    <row r="288" spans="1:16" s="73" customFormat="1" x14ac:dyDescent="0.2">
      <c r="A288" s="72"/>
      <c r="B288" s="72" t="s">
        <v>440</v>
      </c>
      <c r="C288" s="72" t="s">
        <v>441</v>
      </c>
      <c r="D288" s="78">
        <v>6819.98</v>
      </c>
      <c r="E288" s="78">
        <v>7322.36</v>
      </c>
      <c r="F288" s="78">
        <v>5463.75</v>
      </c>
      <c r="G288" s="78">
        <v>9501.32</v>
      </c>
      <c r="H288" s="79">
        <f t="shared" ref="H288:H294" si="132">(G288-F288)/F288</f>
        <v>0.73897414779226711</v>
      </c>
      <c r="I288" s="78">
        <v>3999.12</v>
      </c>
      <c r="J288" s="78">
        <f t="shared" si="119"/>
        <v>5645.8164705882355</v>
      </c>
      <c r="K288" s="82">
        <f t="shared" si="128"/>
        <v>-0.40578609387030057</v>
      </c>
      <c r="L288" s="78">
        <f t="shared" si="123"/>
        <v>7276.8525</v>
      </c>
      <c r="M288" s="78">
        <f t="shared" si="121"/>
        <v>7573.5682352941176</v>
      </c>
      <c r="N288" s="78">
        <v>6000</v>
      </c>
      <c r="O288" s="82">
        <f t="shared" ref="O288:O352" si="133">(N288-G288)/G288</f>
        <v>-0.36850879667246234</v>
      </c>
      <c r="P288" s="74"/>
    </row>
    <row r="289" spans="1:16" s="73" customFormat="1" x14ac:dyDescent="0.2">
      <c r="A289" s="72"/>
      <c r="B289" s="72" t="s">
        <v>442</v>
      </c>
      <c r="C289" s="72" t="s">
        <v>443</v>
      </c>
      <c r="D289" s="78">
        <v>2235.7800000000002</v>
      </c>
      <c r="E289" s="78">
        <v>2309.38</v>
      </c>
      <c r="F289" s="78">
        <v>1077.94</v>
      </c>
      <c r="G289" s="78">
        <v>1926.71</v>
      </c>
      <c r="H289" s="79">
        <f t="shared" si="132"/>
        <v>0.78740004081859838</v>
      </c>
      <c r="I289" s="78">
        <v>1191.29</v>
      </c>
      <c r="J289" s="78">
        <f t="shared" si="119"/>
        <v>1681.8211764705884</v>
      </c>
      <c r="K289" s="82">
        <f t="shared" si="128"/>
        <v>-0.12710206701029819</v>
      </c>
      <c r="L289" s="78">
        <f t="shared" si="123"/>
        <v>1887.4525000000001</v>
      </c>
      <c r="M289" s="78">
        <f t="shared" si="121"/>
        <v>1804.2655882352942</v>
      </c>
      <c r="N289" s="78">
        <v>1750</v>
      </c>
      <c r="O289" s="82">
        <f t="shared" si="133"/>
        <v>-9.1715930264544235E-2</v>
      </c>
      <c r="P289" s="74"/>
    </row>
    <row r="290" spans="1:16" s="73" customFormat="1" x14ac:dyDescent="0.2">
      <c r="A290" s="72"/>
      <c r="B290" s="72" t="s">
        <v>444</v>
      </c>
      <c r="C290" s="72" t="s">
        <v>445</v>
      </c>
      <c r="D290" s="78">
        <v>106.06</v>
      </c>
      <c r="E290" s="78">
        <v>288.31</v>
      </c>
      <c r="F290" s="78">
        <v>199.6</v>
      </c>
      <c r="G290" s="78">
        <v>1523.12</v>
      </c>
      <c r="H290" s="79">
        <f t="shared" si="132"/>
        <v>6.6308617234468938</v>
      </c>
      <c r="I290" s="78">
        <v>1222.6400000000001</v>
      </c>
      <c r="J290" s="78">
        <f t="shared" si="119"/>
        <v>1726.08</v>
      </c>
      <c r="K290" s="82">
        <f t="shared" si="128"/>
        <v>0.13325279689059302</v>
      </c>
      <c r="L290" s="78">
        <f t="shared" si="123"/>
        <v>529.27250000000004</v>
      </c>
      <c r="M290" s="78">
        <f t="shared" si="121"/>
        <v>1624.6</v>
      </c>
      <c r="N290" s="78">
        <v>1500</v>
      </c>
      <c r="O290" s="82">
        <f t="shared" si="133"/>
        <v>-1.5179368664320535E-2</v>
      </c>
      <c r="P290" s="74"/>
    </row>
    <row r="291" spans="1:16" s="73" customFormat="1" x14ac:dyDescent="0.2">
      <c r="A291" s="72"/>
      <c r="B291" s="72" t="s">
        <v>446</v>
      </c>
      <c r="C291" s="72" t="s">
        <v>447</v>
      </c>
      <c r="D291" s="78">
        <v>0</v>
      </c>
      <c r="E291" s="78">
        <v>0</v>
      </c>
      <c r="F291" s="78">
        <v>3474.37</v>
      </c>
      <c r="G291" s="78">
        <v>224.44</v>
      </c>
      <c r="H291" s="79">
        <f t="shared" si="132"/>
        <v>-0.9354012382100928</v>
      </c>
      <c r="I291" s="78">
        <v>107</v>
      </c>
      <c r="J291" s="78">
        <f t="shared" si="119"/>
        <v>151.05882352941177</v>
      </c>
      <c r="K291" s="82">
        <f t="shared" si="128"/>
        <v>-0.32695231006321612</v>
      </c>
      <c r="L291" s="78">
        <f t="shared" si="123"/>
        <v>924.70249999999999</v>
      </c>
      <c r="M291" s="78">
        <f t="shared" si="121"/>
        <v>187.74941176470588</v>
      </c>
      <c r="N291" s="78">
        <v>300</v>
      </c>
      <c r="O291" s="82">
        <f t="shared" si="133"/>
        <v>0.33666013188379967</v>
      </c>
      <c r="P291" s="74"/>
    </row>
    <row r="292" spans="1:16" s="73" customFormat="1" x14ac:dyDescent="0.2">
      <c r="A292" s="72"/>
      <c r="B292" s="72" t="s">
        <v>448</v>
      </c>
      <c r="C292" s="72" t="s">
        <v>449</v>
      </c>
      <c r="D292" s="78">
        <v>0</v>
      </c>
      <c r="E292" s="78">
        <v>0</v>
      </c>
      <c r="F292" s="78">
        <v>2750.86</v>
      </c>
      <c r="G292" s="78">
        <v>4834.58</v>
      </c>
      <c r="H292" s="79">
        <f t="shared" si="132"/>
        <v>0.7574794791447037</v>
      </c>
      <c r="I292" s="78">
        <v>7451.48</v>
      </c>
      <c r="J292" s="78">
        <f t="shared" si="119"/>
        <v>10519.736470588236</v>
      </c>
      <c r="K292" s="82">
        <f t="shared" si="128"/>
        <v>1.1759359593983834</v>
      </c>
      <c r="L292" s="78">
        <f t="shared" si="123"/>
        <v>1896.3600000000001</v>
      </c>
      <c r="M292" s="78">
        <f t="shared" si="121"/>
        <v>7677.1582352941177</v>
      </c>
      <c r="N292" s="78">
        <v>5000</v>
      </c>
      <c r="O292" s="82">
        <f t="shared" si="133"/>
        <v>3.4216002217359126E-2</v>
      </c>
      <c r="P292" s="74"/>
    </row>
    <row r="293" spans="1:16" s="73" customFormat="1" x14ac:dyDescent="0.2">
      <c r="A293" s="72"/>
      <c r="B293" s="72" t="s">
        <v>450</v>
      </c>
      <c r="C293" s="72" t="s">
        <v>451</v>
      </c>
      <c r="D293" s="78">
        <v>0</v>
      </c>
      <c r="E293" s="78">
        <v>0</v>
      </c>
      <c r="F293" s="78">
        <v>245.58</v>
      </c>
      <c r="G293" s="78">
        <v>1077.8900000000001</v>
      </c>
      <c r="H293" s="79">
        <f t="shared" si="132"/>
        <v>3.3891603550777751</v>
      </c>
      <c r="I293" s="78">
        <v>5292.67</v>
      </c>
      <c r="J293" s="78">
        <f t="shared" si="119"/>
        <v>7472.0047058823529</v>
      </c>
      <c r="K293" s="82">
        <f t="shared" si="128"/>
        <v>5.9320660789898341</v>
      </c>
      <c r="L293" s="78">
        <f t="shared" si="123"/>
        <v>330.86750000000001</v>
      </c>
      <c r="M293" s="78">
        <f t="shared" si="121"/>
        <v>4274.9473529411762</v>
      </c>
      <c r="N293" s="78">
        <v>1000</v>
      </c>
      <c r="O293" s="82">
        <f t="shared" si="133"/>
        <v>-7.2261548024381048E-2</v>
      </c>
      <c r="P293" s="74"/>
    </row>
    <row r="294" spans="1:16" s="73" customFormat="1" x14ac:dyDescent="0.2">
      <c r="A294" s="72"/>
      <c r="B294" s="72" t="s">
        <v>452</v>
      </c>
      <c r="C294" s="72" t="s">
        <v>453</v>
      </c>
      <c r="D294" s="78">
        <v>1369.42</v>
      </c>
      <c r="E294" s="78">
        <v>290</v>
      </c>
      <c r="F294" s="78">
        <v>391.25</v>
      </c>
      <c r="G294" s="78">
        <v>893.11</v>
      </c>
      <c r="H294" s="79">
        <f t="shared" si="132"/>
        <v>1.2827092651757188</v>
      </c>
      <c r="I294" s="78">
        <v>0</v>
      </c>
      <c r="J294" s="78">
        <f t="shared" si="119"/>
        <v>0</v>
      </c>
      <c r="K294" s="82">
        <f t="shared" si="128"/>
        <v>-1</v>
      </c>
      <c r="L294" s="78">
        <f t="shared" si="123"/>
        <v>735.94500000000005</v>
      </c>
      <c r="M294" s="78">
        <f t="shared" si="121"/>
        <v>446.55500000000001</v>
      </c>
      <c r="N294" s="78">
        <v>400</v>
      </c>
      <c r="O294" s="82">
        <f t="shared" si="133"/>
        <v>-0.55212683767956916</v>
      </c>
      <c r="P294" s="74"/>
    </row>
    <row r="295" spans="1:16" s="73" customFormat="1" x14ac:dyDescent="0.2">
      <c r="A295" s="72"/>
      <c r="B295" s="72" t="s">
        <v>454</v>
      </c>
      <c r="C295" s="72" t="s">
        <v>455</v>
      </c>
      <c r="D295" s="78">
        <v>23877.5</v>
      </c>
      <c r="E295" s="78">
        <v>23982.06</v>
      </c>
      <c r="F295" s="78">
        <v>0</v>
      </c>
      <c r="G295" s="78">
        <v>0</v>
      </c>
      <c r="H295" s="79"/>
      <c r="I295" s="78">
        <v>0</v>
      </c>
      <c r="J295" s="78">
        <f t="shared" si="119"/>
        <v>0</v>
      </c>
      <c r="K295" s="82"/>
      <c r="L295" s="78">
        <f t="shared" si="123"/>
        <v>11964.89</v>
      </c>
      <c r="M295" s="78">
        <f t="shared" si="121"/>
        <v>0</v>
      </c>
      <c r="N295" s="78">
        <v>0</v>
      </c>
      <c r="O295" s="82"/>
      <c r="P295" s="74"/>
    </row>
    <row r="296" spans="1:16" s="73" customFormat="1" x14ac:dyDescent="0.2">
      <c r="A296" s="72"/>
      <c r="B296" s="72" t="s">
        <v>456</v>
      </c>
      <c r="C296" s="72" t="s">
        <v>457</v>
      </c>
      <c r="D296" s="78">
        <v>2000</v>
      </c>
      <c r="E296" s="78">
        <v>0</v>
      </c>
      <c r="F296" s="78">
        <v>3214.7</v>
      </c>
      <c r="G296" s="78">
        <v>7598.72</v>
      </c>
      <c r="H296" s="79">
        <f t="shared" ref="H296:H297" si="134">(G296-F296)/F296</f>
        <v>1.3637415621986502</v>
      </c>
      <c r="I296" s="78">
        <v>0</v>
      </c>
      <c r="J296" s="78">
        <f t="shared" si="119"/>
        <v>0</v>
      </c>
      <c r="K296" s="82">
        <f t="shared" si="128"/>
        <v>-1</v>
      </c>
      <c r="L296" s="78">
        <f t="shared" si="123"/>
        <v>3203.355</v>
      </c>
      <c r="M296" s="78">
        <f t="shared" si="121"/>
        <v>3799.36</v>
      </c>
      <c r="N296" s="78">
        <v>0</v>
      </c>
      <c r="O296" s="82">
        <f t="shared" si="133"/>
        <v>-1</v>
      </c>
      <c r="P296" s="74"/>
    </row>
    <row r="297" spans="1:16" s="73" customFormat="1" x14ac:dyDescent="0.2">
      <c r="A297" s="72"/>
      <c r="B297" s="72" t="s">
        <v>458</v>
      </c>
      <c r="C297" s="72" t="s">
        <v>459</v>
      </c>
      <c r="D297" s="78">
        <v>3288.43</v>
      </c>
      <c r="E297" s="78">
        <v>4216.03</v>
      </c>
      <c r="F297" s="78">
        <v>4447.5600000000004</v>
      </c>
      <c r="G297" s="78">
        <v>4603.66</v>
      </c>
      <c r="H297" s="79">
        <f t="shared" si="134"/>
        <v>3.5097896374641252E-2</v>
      </c>
      <c r="I297" s="78">
        <v>3990.27</v>
      </c>
      <c r="J297" s="78">
        <f t="shared" si="119"/>
        <v>5633.3223529411762</v>
      </c>
      <c r="K297" s="82">
        <f t="shared" si="128"/>
        <v>0.22366168503781261</v>
      </c>
      <c r="L297" s="78">
        <f t="shared" si="123"/>
        <v>4138.92</v>
      </c>
      <c r="M297" s="78">
        <f t="shared" si="121"/>
        <v>5118.4911764705885</v>
      </c>
      <c r="N297" s="78">
        <v>4000</v>
      </c>
      <c r="O297" s="82">
        <f t="shared" si="133"/>
        <v>-0.13112610401289407</v>
      </c>
      <c r="P297" s="74"/>
    </row>
    <row r="298" spans="1:16" s="73" customFormat="1" x14ac:dyDescent="0.2">
      <c r="A298" s="72"/>
      <c r="B298" s="72" t="s">
        <v>460</v>
      </c>
      <c r="C298" s="72" t="s">
        <v>461</v>
      </c>
      <c r="D298" s="78">
        <v>0</v>
      </c>
      <c r="E298" s="78">
        <v>0</v>
      </c>
      <c r="F298" s="78">
        <v>0</v>
      </c>
      <c r="G298" s="78">
        <v>0</v>
      </c>
      <c r="H298" s="79"/>
      <c r="I298" s="78">
        <v>0</v>
      </c>
      <c r="J298" s="78">
        <f t="shared" si="119"/>
        <v>0</v>
      </c>
      <c r="K298" s="82"/>
      <c r="L298" s="78">
        <f t="shared" si="123"/>
        <v>0</v>
      </c>
      <c r="M298" s="78">
        <f t="shared" si="121"/>
        <v>0</v>
      </c>
      <c r="N298" s="78">
        <v>0</v>
      </c>
      <c r="O298" s="81"/>
      <c r="P298" s="74"/>
    </row>
    <row r="299" spans="1:16" s="73" customFormat="1" x14ac:dyDescent="0.2">
      <c r="A299" s="72"/>
      <c r="B299" s="72" t="s">
        <v>462</v>
      </c>
      <c r="C299" s="72" t="s">
        <v>463</v>
      </c>
      <c r="D299" s="78">
        <v>0</v>
      </c>
      <c r="E299" s="78">
        <v>0</v>
      </c>
      <c r="F299" s="78">
        <v>0</v>
      </c>
      <c r="G299" s="78">
        <v>0</v>
      </c>
      <c r="H299" s="79"/>
      <c r="I299" s="78">
        <v>0</v>
      </c>
      <c r="J299" s="78">
        <f t="shared" si="119"/>
        <v>0</v>
      </c>
      <c r="K299" s="82"/>
      <c r="L299" s="78">
        <f t="shared" si="123"/>
        <v>0</v>
      </c>
      <c r="M299" s="78">
        <f t="shared" si="121"/>
        <v>0</v>
      </c>
      <c r="N299" s="78">
        <v>0</v>
      </c>
      <c r="O299" s="81"/>
      <c r="P299" s="74"/>
    </row>
    <row r="300" spans="1:16" s="73" customFormat="1" x14ac:dyDescent="0.2">
      <c r="A300" s="72"/>
      <c r="B300" s="72" t="s">
        <v>464</v>
      </c>
      <c r="C300" s="72" t="s">
        <v>465</v>
      </c>
      <c r="D300" s="78">
        <v>0</v>
      </c>
      <c r="E300" s="78">
        <v>0</v>
      </c>
      <c r="F300" s="78">
        <v>0</v>
      </c>
      <c r="G300" s="78">
        <v>0</v>
      </c>
      <c r="H300" s="79"/>
      <c r="I300" s="78">
        <v>0</v>
      </c>
      <c r="J300" s="78">
        <f t="shared" si="119"/>
        <v>0</v>
      </c>
      <c r="K300" s="82"/>
      <c r="L300" s="78">
        <f t="shared" si="123"/>
        <v>0</v>
      </c>
      <c r="M300" s="78">
        <f t="shared" si="121"/>
        <v>0</v>
      </c>
      <c r="N300" s="78">
        <v>0</v>
      </c>
      <c r="O300" s="81"/>
      <c r="P300" s="74"/>
    </row>
    <row r="301" spans="1:16" s="73" customFormat="1" x14ac:dyDescent="0.2">
      <c r="A301" s="72"/>
      <c r="B301" s="72" t="s">
        <v>466</v>
      </c>
      <c r="C301" s="72" t="s">
        <v>467</v>
      </c>
      <c r="D301" s="78">
        <v>0</v>
      </c>
      <c r="E301" s="78">
        <v>0</v>
      </c>
      <c r="F301" s="78">
        <v>0</v>
      </c>
      <c r="G301" s="78">
        <v>0</v>
      </c>
      <c r="H301" s="79"/>
      <c r="I301" s="78">
        <v>0</v>
      </c>
      <c r="J301" s="78">
        <f t="shared" si="119"/>
        <v>0</v>
      </c>
      <c r="K301" s="82"/>
      <c r="L301" s="78">
        <f t="shared" si="123"/>
        <v>0</v>
      </c>
      <c r="M301" s="78">
        <f t="shared" si="121"/>
        <v>0</v>
      </c>
      <c r="N301" s="78">
        <v>0</v>
      </c>
      <c r="O301" s="81"/>
      <c r="P301" s="74"/>
    </row>
    <row r="302" spans="1:16" s="73" customFormat="1" x14ac:dyDescent="0.2">
      <c r="A302" s="72"/>
      <c r="B302" s="72" t="s">
        <v>468</v>
      </c>
      <c r="C302" s="72" t="s">
        <v>469</v>
      </c>
      <c r="D302" s="78">
        <v>0</v>
      </c>
      <c r="E302" s="78">
        <v>0</v>
      </c>
      <c r="F302" s="78">
        <v>0</v>
      </c>
      <c r="G302" s="78">
        <v>0</v>
      </c>
      <c r="H302" s="79"/>
      <c r="I302" s="78">
        <v>0</v>
      </c>
      <c r="J302" s="78">
        <f t="shared" si="119"/>
        <v>0</v>
      </c>
      <c r="K302" s="82"/>
      <c r="L302" s="78">
        <f t="shared" si="123"/>
        <v>0</v>
      </c>
      <c r="M302" s="78">
        <f t="shared" si="121"/>
        <v>0</v>
      </c>
      <c r="N302" s="78">
        <v>0</v>
      </c>
      <c r="O302" s="81"/>
      <c r="P302" s="74"/>
    </row>
    <row r="303" spans="1:16" s="73" customFormat="1" x14ac:dyDescent="0.2">
      <c r="A303" s="72"/>
      <c r="B303" s="72"/>
      <c r="C303" s="72"/>
      <c r="D303" s="78" t="s">
        <v>47</v>
      </c>
      <c r="E303" s="78" t="s">
        <v>47</v>
      </c>
      <c r="F303" s="78" t="s">
        <v>47</v>
      </c>
      <c r="G303" s="78" t="s">
        <v>47</v>
      </c>
      <c r="H303" s="79"/>
      <c r="I303" s="78" t="s">
        <v>47</v>
      </c>
      <c r="J303" s="78"/>
      <c r="K303" s="82"/>
      <c r="L303" s="78"/>
      <c r="M303" s="78"/>
      <c r="N303" s="78"/>
      <c r="O303" s="81"/>
      <c r="P303" s="74"/>
    </row>
    <row r="304" spans="1:16" s="73" customFormat="1" x14ac:dyDescent="0.2">
      <c r="A304" s="72"/>
      <c r="B304" s="72"/>
      <c r="C304" s="77" t="s">
        <v>470</v>
      </c>
      <c r="D304" s="80">
        <v>562500.06999999995</v>
      </c>
      <c r="E304" s="80">
        <v>523848.49</v>
      </c>
      <c r="F304" s="80">
        <v>234678.25</v>
      </c>
      <c r="G304" s="80">
        <v>345154.7</v>
      </c>
      <c r="H304" s="81"/>
      <c r="I304" s="80">
        <f>SUM(I245:I302)</f>
        <v>440230.06000000006</v>
      </c>
      <c r="J304" s="78">
        <f t="shared" si="119"/>
        <v>621501.26117647067</v>
      </c>
      <c r="K304" s="82">
        <f t="shared" si="128"/>
        <v>0.80064551106060744</v>
      </c>
      <c r="L304" s="78">
        <f t="shared" si="123"/>
        <v>416545.3775</v>
      </c>
      <c r="M304" s="78">
        <f t="shared" ref="M304" si="135">SUM(G304+J304)/2</f>
        <v>483327.98058823531</v>
      </c>
      <c r="N304" s="80">
        <f>SUM(N245:N302)</f>
        <v>348463</v>
      </c>
      <c r="O304" s="81">
        <f>(N304-G304)/G304</f>
        <v>9.5849774028862657E-3</v>
      </c>
      <c r="P304" s="74"/>
    </row>
    <row r="305" spans="1:16" s="73" customFormat="1" x14ac:dyDescent="0.2">
      <c r="A305" s="72"/>
      <c r="B305" s="72"/>
      <c r="C305" s="72"/>
      <c r="D305" s="78"/>
      <c r="E305" s="78"/>
      <c r="F305" s="78"/>
      <c r="G305" s="78"/>
      <c r="H305" s="79"/>
      <c r="I305" s="78"/>
      <c r="J305" s="78"/>
      <c r="K305" s="82"/>
      <c r="L305" s="78"/>
      <c r="M305" s="78"/>
      <c r="N305" s="78"/>
      <c r="O305" s="81"/>
      <c r="P305" s="74"/>
    </row>
    <row r="306" spans="1:16" s="73" customFormat="1" x14ac:dyDescent="0.2">
      <c r="A306" s="72"/>
      <c r="B306" s="72"/>
      <c r="C306" s="77" t="s">
        <v>471</v>
      </c>
      <c r="D306" s="78"/>
      <c r="E306" s="78"/>
      <c r="F306" s="78"/>
      <c r="G306" s="78"/>
      <c r="H306" s="79"/>
      <c r="I306" s="78"/>
      <c r="J306" s="78"/>
      <c r="K306" s="82"/>
      <c r="L306" s="78"/>
      <c r="M306" s="78"/>
      <c r="N306" s="78"/>
      <c r="O306" s="81"/>
      <c r="P306" s="74"/>
    </row>
    <row r="307" spans="1:16" s="73" customFormat="1" x14ac:dyDescent="0.2">
      <c r="A307" s="72"/>
      <c r="B307" s="72"/>
      <c r="C307" s="77"/>
      <c r="D307" s="78"/>
      <c r="E307" s="78"/>
      <c r="F307" s="78"/>
      <c r="G307" s="78"/>
      <c r="H307" s="79"/>
      <c r="I307" s="78"/>
      <c r="J307" s="78"/>
      <c r="K307" s="82"/>
      <c r="L307" s="78"/>
      <c r="M307" s="78"/>
      <c r="N307" s="78"/>
      <c r="O307" s="81"/>
      <c r="P307" s="74"/>
    </row>
    <row r="308" spans="1:16" s="73" customFormat="1" x14ac:dyDescent="0.2">
      <c r="A308" s="72"/>
      <c r="B308" s="72" t="s">
        <v>472</v>
      </c>
      <c r="C308" s="72" t="s">
        <v>473</v>
      </c>
      <c r="D308" s="78">
        <v>5262.3</v>
      </c>
      <c r="E308" s="78">
        <v>5361.3</v>
      </c>
      <c r="F308" s="78">
        <v>4719.76</v>
      </c>
      <c r="G308" s="78">
        <v>10368.48</v>
      </c>
      <c r="H308" s="79">
        <f t="shared" ref="H308" si="136">(G308-F308)/F308</f>
        <v>1.196823567300032</v>
      </c>
      <c r="I308" s="78">
        <v>6450.05</v>
      </c>
      <c r="J308" s="78">
        <f t="shared" ref="J308:J334" si="137">+(I308/8.5)*12</f>
        <v>9105.9529411764706</v>
      </c>
      <c r="K308" s="82">
        <f t="shared" si="128"/>
        <v>-0.12176587685210648</v>
      </c>
      <c r="L308" s="78">
        <f t="shared" ref="L308" si="138">SUM(D308:G308)/4</f>
        <v>6427.96</v>
      </c>
      <c r="M308" s="78">
        <f t="shared" ref="M308:M332" si="139">SUM(G308+J308)/2</f>
        <v>9737.2164705882351</v>
      </c>
      <c r="N308" s="78">
        <v>4160</v>
      </c>
      <c r="O308" s="82">
        <f t="shared" si="133"/>
        <v>-0.59878400691326017</v>
      </c>
      <c r="P308" s="74"/>
    </row>
    <row r="309" spans="1:16" s="73" customFormat="1" x14ac:dyDescent="0.2">
      <c r="A309" s="72"/>
      <c r="B309" s="72" t="s">
        <v>474</v>
      </c>
      <c r="C309" s="72" t="s">
        <v>475</v>
      </c>
      <c r="D309" s="78">
        <v>0</v>
      </c>
      <c r="E309" s="78">
        <v>0</v>
      </c>
      <c r="F309" s="78">
        <v>0</v>
      </c>
      <c r="G309" s="78">
        <v>0</v>
      </c>
      <c r="H309" s="79"/>
      <c r="I309" s="78">
        <v>60.76</v>
      </c>
      <c r="J309" s="78">
        <f t="shared" si="137"/>
        <v>85.778823529411767</v>
      </c>
      <c r="K309" s="82"/>
      <c r="L309" s="78">
        <f t="shared" ref="L309:L314" si="140">SUM(D309:G309)/4</f>
        <v>0</v>
      </c>
      <c r="M309" s="78">
        <f t="shared" si="139"/>
        <v>42.889411764705883</v>
      </c>
      <c r="N309" s="78">
        <v>0</v>
      </c>
      <c r="O309" s="82"/>
      <c r="P309" s="74"/>
    </row>
    <row r="310" spans="1:16" s="73" customFormat="1" x14ac:dyDescent="0.2">
      <c r="A310" s="72"/>
      <c r="B310" s="72" t="s">
        <v>476</v>
      </c>
      <c r="C310" s="72" t="s">
        <v>314</v>
      </c>
      <c r="D310" s="78">
        <v>402.59</v>
      </c>
      <c r="E310" s="78">
        <v>410.19</v>
      </c>
      <c r="F310" s="78">
        <v>312.89</v>
      </c>
      <c r="G310" s="78">
        <v>793.19</v>
      </c>
      <c r="H310" s="79">
        <f t="shared" ref="H310" si="141">(G310-F310)/F310</f>
        <v>1.5350442647575828</v>
      </c>
      <c r="I310" s="78">
        <v>493.4</v>
      </c>
      <c r="J310" s="78">
        <f t="shared" si="137"/>
        <v>696.56470588235288</v>
      </c>
      <c r="K310" s="82">
        <f t="shared" si="128"/>
        <v>-0.12181859846650508</v>
      </c>
      <c r="L310" s="78">
        <f t="shared" si="140"/>
        <v>479.71500000000003</v>
      </c>
      <c r="M310" s="78">
        <f t="shared" si="139"/>
        <v>744.87735294117647</v>
      </c>
      <c r="N310" s="78">
        <v>700</v>
      </c>
      <c r="O310" s="82">
        <f t="shared" si="133"/>
        <v>-0.11748761330828685</v>
      </c>
      <c r="P310" s="74"/>
    </row>
    <row r="311" spans="1:16" s="73" customFormat="1" x14ac:dyDescent="0.2">
      <c r="A311" s="72"/>
      <c r="B311" s="72" t="s">
        <v>477</v>
      </c>
      <c r="C311" s="72" t="s">
        <v>365</v>
      </c>
      <c r="D311" s="78">
        <v>0</v>
      </c>
      <c r="E311" s="78">
        <v>0</v>
      </c>
      <c r="F311" s="78">
        <v>975</v>
      </c>
      <c r="G311" s="78">
        <v>0</v>
      </c>
      <c r="H311" s="79"/>
      <c r="I311" s="78">
        <v>0</v>
      </c>
      <c r="J311" s="78">
        <f t="shared" si="137"/>
        <v>0</v>
      </c>
      <c r="K311" s="82"/>
      <c r="L311" s="78">
        <f t="shared" si="140"/>
        <v>243.75</v>
      </c>
      <c r="M311" s="78">
        <f t="shared" si="139"/>
        <v>0</v>
      </c>
      <c r="N311" s="78">
        <v>0</v>
      </c>
      <c r="O311" s="82"/>
      <c r="P311" s="74"/>
    </row>
    <row r="312" spans="1:16" s="73" customFormat="1" x14ac:dyDescent="0.2">
      <c r="A312" s="72"/>
      <c r="B312" s="72" t="s">
        <v>478</v>
      </c>
      <c r="C312" s="72" t="s">
        <v>331</v>
      </c>
      <c r="D312" s="78">
        <v>0</v>
      </c>
      <c r="E312" s="78">
        <v>0</v>
      </c>
      <c r="F312" s="78">
        <v>0</v>
      </c>
      <c r="G312" s="78">
        <v>0</v>
      </c>
      <c r="H312" s="79"/>
      <c r="I312" s="78">
        <v>254.2</v>
      </c>
      <c r="J312" s="78">
        <f t="shared" si="137"/>
        <v>358.87058823529412</v>
      </c>
      <c r="K312" s="82"/>
      <c r="L312" s="78">
        <f t="shared" si="140"/>
        <v>0</v>
      </c>
      <c r="M312" s="78">
        <f t="shared" si="139"/>
        <v>179.43529411764706</v>
      </c>
      <c r="N312" s="78">
        <v>0</v>
      </c>
      <c r="O312" s="82"/>
      <c r="P312" s="74"/>
    </row>
    <row r="313" spans="1:16" s="73" customFormat="1" x14ac:dyDescent="0.2">
      <c r="A313" s="72"/>
      <c r="B313" s="72" t="s">
        <v>479</v>
      </c>
      <c r="C313" s="72" t="s">
        <v>411</v>
      </c>
      <c r="D313" s="78">
        <v>0</v>
      </c>
      <c r="E313" s="78">
        <v>0</v>
      </c>
      <c r="F313" s="78">
        <v>0</v>
      </c>
      <c r="G313" s="78">
        <v>19</v>
      </c>
      <c r="H313" s="79"/>
      <c r="I313" s="78">
        <v>0</v>
      </c>
      <c r="J313" s="78">
        <f t="shared" si="137"/>
        <v>0</v>
      </c>
      <c r="K313" s="82">
        <f t="shared" si="128"/>
        <v>-1</v>
      </c>
      <c r="L313" s="78">
        <f t="shared" si="140"/>
        <v>4.75</v>
      </c>
      <c r="M313" s="78">
        <f t="shared" si="139"/>
        <v>9.5</v>
      </c>
      <c r="N313" s="78">
        <v>0</v>
      </c>
      <c r="O313" s="82">
        <f t="shared" si="133"/>
        <v>-1</v>
      </c>
      <c r="P313" s="74"/>
    </row>
    <row r="314" spans="1:16" s="73" customFormat="1" x14ac:dyDescent="0.2">
      <c r="A314" s="72"/>
      <c r="B314" s="72" t="s">
        <v>480</v>
      </c>
      <c r="C314" s="72" t="s">
        <v>481</v>
      </c>
      <c r="D314" s="78">
        <v>4503.05</v>
      </c>
      <c r="E314" s="78">
        <v>1267.1500000000001</v>
      </c>
      <c r="F314" s="78">
        <v>3045.41</v>
      </c>
      <c r="G314" s="78">
        <v>5347.36</v>
      </c>
      <c r="H314" s="79">
        <f t="shared" ref="H314" si="142">(G314-F314)/F314</f>
        <v>0.75587523519000721</v>
      </c>
      <c r="I314" s="78">
        <v>3153.46</v>
      </c>
      <c r="J314" s="78">
        <f t="shared" si="137"/>
        <v>4451.9435294117648</v>
      </c>
      <c r="K314" s="82">
        <f t="shared" si="128"/>
        <v>-0.16745019422448368</v>
      </c>
      <c r="L314" s="78">
        <f t="shared" si="140"/>
        <v>3540.7425000000003</v>
      </c>
      <c r="M314" s="78">
        <f t="shared" si="139"/>
        <v>4899.6517647058827</v>
      </c>
      <c r="N314" s="78">
        <v>4000</v>
      </c>
      <c r="O314" s="82">
        <f t="shared" si="133"/>
        <v>-0.25196732593279669</v>
      </c>
      <c r="P314" s="74"/>
    </row>
    <row r="315" spans="1:16" s="73" customFormat="1" x14ac:dyDescent="0.2">
      <c r="A315" s="72"/>
      <c r="B315" s="72" t="s">
        <v>482</v>
      </c>
      <c r="C315" s="72" t="s">
        <v>445</v>
      </c>
      <c r="D315" s="78">
        <v>0</v>
      </c>
      <c r="E315" s="78">
        <v>0</v>
      </c>
      <c r="F315" s="78">
        <v>0</v>
      </c>
      <c r="G315" s="78">
        <v>0</v>
      </c>
      <c r="H315" s="79"/>
      <c r="I315" s="78">
        <v>0</v>
      </c>
      <c r="J315" s="78">
        <f t="shared" si="137"/>
        <v>0</v>
      </c>
      <c r="K315" s="82"/>
      <c r="L315" s="78">
        <f t="shared" ref="L315:L334" si="143">SUM(D315:G315)/4</f>
        <v>0</v>
      </c>
      <c r="M315" s="78">
        <f t="shared" si="139"/>
        <v>0</v>
      </c>
      <c r="N315" s="78">
        <v>0</v>
      </c>
      <c r="O315" s="81"/>
      <c r="P315" s="74"/>
    </row>
    <row r="316" spans="1:16" s="73" customFormat="1" x14ac:dyDescent="0.2">
      <c r="A316" s="72"/>
      <c r="B316" s="72" t="s">
        <v>483</v>
      </c>
      <c r="C316" s="72" t="s">
        <v>447</v>
      </c>
      <c r="D316" s="78">
        <v>0</v>
      </c>
      <c r="E316" s="78">
        <v>7080</v>
      </c>
      <c r="F316" s="78">
        <v>0</v>
      </c>
      <c r="G316" s="78">
        <v>0</v>
      </c>
      <c r="H316" s="79"/>
      <c r="I316" s="78">
        <v>0</v>
      </c>
      <c r="J316" s="78">
        <f t="shared" si="137"/>
        <v>0</v>
      </c>
      <c r="K316" s="82"/>
      <c r="L316" s="78">
        <f t="shared" si="143"/>
        <v>1770</v>
      </c>
      <c r="M316" s="78">
        <f t="shared" si="139"/>
        <v>0</v>
      </c>
      <c r="N316" s="78">
        <v>0</v>
      </c>
      <c r="O316" s="81"/>
      <c r="P316" s="74"/>
    </row>
    <row r="317" spans="1:16" s="73" customFormat="1" x14ac:dyDescent="0.2">
      <c r="A317" s="72"/>
      <c r="B317" s="72" t="s">
        <v>484</v>
      </c>
      <c r="C317" s="72" t="s">
        <v>485</v>
      </c>
      <c r="D317" s="78">
        <v>0</v>
      </c>
      <c r="E317" s="78">
        <v>0</v>
      </c>
      <c r="F317" s="78">
        <v>0</v>
      </c>
      <c r="G317" s="78">
        <v>0</v>
      </c>
      <c r="H317" s="79"/>
      <c r="I317" s="78">
        <v>0</v>
      </c>
      <c r="J317" s="78">
        <f t="shared" si="137"/>
        <v>0</v>
      </c>
      <c r="K317" s="82"/>
      <c r="L317" s="78">
        <f t="shared" si="143"/>
        <v>0</v>
      </c>
      <c r="M317" s="78">
        <f t="shared" si="139"/>
        <v>0</v>
      </c>
      <c r="N317" s="78">
        <v>0</v>
      </c>
      <c r="O317" s="81"/>
      <c r="P317" s="74"/>
    </row>
    <row r="318" spans="1:16" s="73" customFormat="1" x14ac:dyDescent="0.2">
      <c r="A318" s="72"/>
      <c r="B318" s="72" t="s">
        <v>486</v>
      </c>
      <c r="C318" s="72" t="s">
        <v>336</v>
      </c>
      <c r="D318" s="78">
        <v>0</v>
      </c>
      <c r="E318" s="78">
        <v>0</v>
      </c>
      <c r="F318" s="78">
        <v>0</v>
      </c>
      <c r="G318" s="78">
        <v>0</v>
      </c>
      <c r="H318" s="79"/>
      <c r="I318" s="78">
        <v>0</v>
      </c>
      <c r="J318" s="78">
        <f t="shared" si="137"/>
        <v>0</v>
      </c>
      <c r="K318" s="82"/>
      <c r="L318" s="78">
        <f t="shared" si="143"/>
        <v>0</v>
      </c>
      <c r="M318" s="78">
        <f t="shared" si="139"/>
        <v>0</v>
      </c>
      <c r="N318" s="78">
        <v>0</v>
      </c>
      <c r="O318" s="81"/>
      <c r="P318" s="74"/>
    </row>
    <row r="319" spans="1:16" s="73" customFormat="1" x14ac:dyDescent="0.2">
      <c r="A319" s="72"/>
      <c r="B319" s="72" t="s">
        <v>487</v>
      </c>
      <c r="C319" s="72" t="s">
        <v>488</v>
      </c>
      <c r="D319" s="78">
        <v>0</v>
      </c>
      <c r="E319" s="78">
        <v>0</v>
      </c>
      <c r="F319" s="78">
        <v>0</v>
      </c>
      <c r="G319" s="78">
        <v>0</v>
      </c>
      <c r="H319" s="79"/>
      <c r="I319" s="78">
        <v>0</v>
      </c>
      <c r="J319" s="78">
        <f t="shared" si="137"/>
        <v>0</v>
      </c>
      <c r="K319" s="82"/>
      <c r="L319" s="78">
        <f t="shared" si="143"/>
        <v>0</v>
      </c>
      <c r="M319" s="78">
        <f t="shared" si="139"/>
        <v>0</v>
      </c>
      <c r="N319" s="78">
        <v>0</v>
      </c>
      <c r="O319" s="81"/>
      <c r="P319" s="74"/>
    </row>
    <row r="320" spans="1:16" s="73" customFormat="1" x14ac:dyDescent="0.2">
      <c r="A320" s="72"/>
      <c r="B320" s="72" t="s">
        <v>489</v>
      </c>
      <c r="C320" s="72" t="s">
        <v>490</v>
      </c>
      <c r="D320" s="78">
        <v>0</v>
      </c>
      <c r="E320" s="78">
        <v>0</v>
      </c>
      <c r="F320" s="78">
        <v>0</v>
      </c>
      <c r="G320" s="78">
        <v>0</v>
      </c>
      <c r="H320" s="79"/>
      <c r="I320" s="78">
        <v>0</v>
      </c>
      <c r="J320" s="78">
        <f t="shared" si="137"/>
        <v>0</v>
      </c>
      <c r="K320" s="82"/>
      <c r="L320" s="78">
        <f t="shared" si="143"/>
        <v>0</v>
      </c>
      <c r="M320" s="78">
        <f t="shared" si="139"/>
        <v>0</v>
      </c>
      <c r="N320" s="78">
        <v>0</v>
      </c>
      <c r="O320" s="81"/>
      <c r="P320" s="74"/>
    </row>
    <row r="321" spans="1:16" s="73" customFormat="1" x14ac:dyDescent="0.2">
      <c r="A321" s="72"/>
      <c r="B321" s="72" t="s">
        <v>491</v>
      </c>
      <c r="C321" s="72" t="s">
        <v>492</v>
      </c>
      <c r="D321" s="78">
        <v>0</v>
      </c>
      <c r="E321" s="78">
        <v>0</v>
      </c>
      <c r="F321" s="78">
        <v>0</v>
      </c>
      <c r="G321" s="78">
        <v>0</v>
      </c>
      <c r="H321" s="79"/>
      <c r="I321" s="78">
        <v>0</v>
      </c>
      <c r="J321" s="78">
        <f t="shared" si="137"/>
        <v>0</v>
      </c>
      <c r="K321" s="82"/>
      <c r="L321" s="78">
        <f t="shared" si="143"/>
        <v>0</v>
      </c>
      <c r="M321" s="78">
        <f t="shared" si="139"/>
        <v>0</v>
      </c>
      <c r="N321" s="78">
        <v>0</v>
      </c>
      <c r="O321" s="81"/>
      <c r="P321" s="74"/>
    </row>
    <row r="322" spans="1:16" s="73" customFormat="1" x14ac:dyDescent="0.2">
      <c r="A322" s="72"/>
      <c r="B322" s="72" t="s">
        <v>493</v>
      </c>
      <c r="C322" s="72" t="s">
        <v>494</v>
      </c>
      <c r="D322" s="78">
        <v>0</v>
      </c>
      <c r="E322" s="78">
        <v>0</v>
      </c>
      <c r="F322" s="78">
        <v>0</v>
      </c>
      <c r="G322" s="78">
        <v>0</v>
      </c>
      <c r="H322" s="79"/>
      <c r="I322" s="78">
        <v>0</v>
      </c>
      <c r="J322" s="78">
        <f t="shared" si="137"/>
        <v>0</v>
      </c>
      <c r="K322" s="82"/>
      <c r="L322" s="78">
        <f t="shared" si="143"/>
        <v>0</v>
      </c>
      <c r="M322" s="78">
        <f t="shared" si="139"/>
        <v>0</v>
      </c>
      <c r="N322" s="78">
        <v>0</v>
      </c>
      <c r="O322" s="81"/>
      <c r="P322" s="74"/>
    </row>
    <row r="323" spans="1:16" s="73" customFormat="1" x14ac:dyDescent="0.2">
      <c r="A323" s="72"/>
      <c r="B323" s="72" t="s">
        <v>495</v>
      </c>
      <c r="C323" s="72" t="s">
        <v>496</v>
      </c>
      <c r="D323" s="78">
        <v>0</v>
      </c>
      <c r="E323" s="78">
        <v>0</v>
      </c>
      <c r="F323" s="78">
        <v>0</v>
      </c>
      <c r="G323" s="78">
        <v>0</v>
      </c>
      <c r="H323" s="79"/>
      <c r="I323" s="78">
        <v>0</v>
      </c>
      <c r="J323" s="78">
        <f t="shared" si="137"/>
        <v>0</v>
      </c>
      <c r="K323" s="82"/>
      <c r="L323" s="78">
        <f t="shared" si="143"/>
        <v>0</v>
      </c>
      <c r="M323" s="78">
        <f t="shared" si="139"/>
        <v>0</v>
      </c>
      <c r="N323" s="78">
        <v>0</v>
      </c>
      <c r="O323" s="81"/>
      <c r="P323" s="74"/>
    </row>
    <row r="324" spans="1:16" s="73" customFormat="1" x14ac:dyDescent="0.2">
      <c r="A324" s="72"/>
      <c r="B324" s="72" t="s">
        <v>497</v>
      </c>
      <c r="C324" s="72" t="s">
        <v>498</v>
      </c>
      <c r="D324" s="78">
        <v>0</v>
      </c>
      <c r="E324" s="78">
        <v>0</v>
      </c>
      <c r="F324" s="78">
        <v>0</v>
      </c>
      <c r="G324" s="78">
        <v>0</v>
      </c>
      <c r="H324" s="79"/>
      <c r="I324" s="78">
        <v>0</v>
      </c>
      <c r="J324" s="78">
        <f t="shared" si="137"/>
        <v>0</v>
      </c>
      <c r="K324" s="82"/>
      <c r="L324" s="78">
        <f t="shared" si="143"/>
        <v>0</v>
      </c>
      <c r="M324" s="78">
        <f t="shared" si="139"/>
        <v>0</v>
      </c>
      <c r="N324" s="78">
        <v>0</v>
      </c>
      <c r="O324" s="81"/>
      <c r="P324" s="74"/>
    </row>
    <row r="325" spans="1:16" s="73" customFormat="1" x14ac:dyDescent="0.2">
      <c r="A325" s="72"/>
      <c r="B325" s="72" t="s">
        <v>499</v>
      </c>
      <c r="C325" s="72" t="s">
        <v>500</v>
      </c>
      <c r="D325" s="78">
        <v>0</v>
      </c>
      <c r="E325" s="78">
        <v>0</v>
      </c>
      <c r="F325" s="78">
        <v>0</v>
      </c>
      <c r="G325" s="78">
        <v>0</v>
      </c>
      <c r="H325" s="79"/>
      <c r="I325" s="78">
        <v>0</v>
      </c>
      <c r="J325" s="78">
        <f t="shared" si="137"/>
        <v>0</v>
      </c>
      <c r="K325" s="82"/>
      <c r="L325" s="78">
        <f t="shared" si="143"/>
        <v>0</v>
      </c>
      <c r="M325" s="78">
        <f t="shared" si="139"/>
        <v>0</v>
      </c>
      <c r="N325" s="78">
        <v>0</v>
      </c>
      <c r="O325" s="81"/>
      <c r="P325" s="74"/>
    </row>
    <row r="326" spans="1:16" s="73" customFormat="1" x14ac:dyDescent="0.2">
      <c r="A326" s="72"/>
      <c r="B326" s="72" t="s">
        <v>501</v>
      </c>
      <c r="C326" s="72" t="s">
        <v>502</v>
      </c>
      <c r="D326" s="78">
        <v>0</v>
      </c>
      <c r="E326" s="78">
        <v>0</v>
      </c>
      <c r="F326" s="78">
        <v>0</v>
      </c>
      <c r="G326" s="78">
        <v>0</v>
      </c>
      <c r="H326" s="79"/>
      <c r="I326" s="78">
        <v>0</v>
      </c>
      <c r="J326" s="78">
        <f t="shared" si="137"/>
        <v>0</v>
      </c>
      <c r="K326" s="82"/>
      <c r="L326" s="78">
        <f t="shared" si="143"/>
        <v>0</v>
      </c>
      <c r="M326" s="78">
        <f t="shared" si="139"/>
        <v>0</v>
      </c>
      <c r="N326" s="78">
        <v>0</v>
      </c>
      <c r="O326" s="81"/>
      <c r="P326" s="74"/>
    </row>
    <row r="327" spans="1:16" s="73" customFormat="1" x14ac:dyDescent="0.2">
      <c r="A327" s="72"/>
      <c r="B327" s="72" t="s">
        <v>503</v>
      </c>
      <c r="C327" s="72" t="s">
        <v>504</v>
      </c>
      <c r="D327" s="78">
        <v>0</v>
      </c>
      <c r="E327" s="78">
        <v>0</v>
      </c>
      <c r="F327" s="78">
        <v>0</v>
      </c>
      <c r="G327" s="78">
        <v>0</v>
      </c>
      <c r="H327" s="79"/>
      <c r="I327" s="78">
        <v>0</v>
      </c>
      <c r="J327" s="78">
        <f t="shared" si="137"/>
        <v>0</v>
      </c>
      <c r="K327" s="82"/>
      <c r="L327" s="78">
        <f t="shared" si="143"/>
        <v>0</v>
      </c>
      <c r="M327" s="78">
        <f t="shared" si="139"/>
        <v>0</v>
      </c>
      <c r="N327" s="78">
        <v>0</v>
      </c>
      <c r="O327" s="81"/>
      <c r="P327" s="74"/>
    </row>
    <row r="328" spans="1:16" s="73" customFormat="1" x14ac:dyDescent="0.2">
      <c r="A328" s="72"/>
      <c r="B328" s="72" t="s">
        <v>505</v>
      </c>
      <c r="C328" s="72" t="s">
        <v>506</v>
      </c>
      <c r="D328" s="78">
        <v>0</v>
      </c>
      <c r="E328" s="78">
        <v>0</v>
      </c>
      <c r="F328" s="78">
        <v>0</v>
      </c>
      <c r="G328" s="78">
        <v>0</v>
      </c>
      <c r="H328" s="79"/>
      <c r="I328" s="78">
        <v>0</v>
      </c>
      <c r="J328" s="78">
        <f t="shared" si="137"/>
        <v>0</v>
      </c>
      <c r="K328" s="82"/>
      <c r="L328" s="78">
        <f t="shared" si="143"/>
        <v>0</v>
      </c>
      <c r="M328" s="78">
        <f t="shared" si="139"/>
        <v>0</v>
      </c>
      <c r="N328" s="78">
        <v>0</v>
      </c>
      <c r="O328" s="81"/>
      <c r="P328" s="74"/>
    </row>
    <row r="329" spans="1:16" s="73" customFormat="1" x14ac:dyDescent="0.2">
      <c r="A329" s="72"/>
      <c r="B329" s="72" t="s">
        <v>507</v>
      </c>
      <c r="C329" s="72" t="s">
        <v>508</v>
      </c>
      <c r="D329" s="78">
        <v>0</v>
      </c>
      <c r="E329" s="78">
        <v>0</v>
      </c>
      <c r="F329" s="78">
        <v>0</v>
      </c>
      <c r="G329" s="78">
        <v>0</v>
      </c>
      <c r="H329" s="79"/>
      <c r="I329" s="78">
        <v>0</v>
      </c>
      <c r="J329" s="78">
        <f t="shared" si="137"/>
        <v>0</v>
      </c>
      <c r="K329" s="82"/>
      <c r="L329" s="78">
        <f t="shared" si="143"/>
        <v>0</v>
      </c>
      <c r="M329" s="78">
        <f t="shared" si="139"/>
        <v>0</v>
      </c>
      <c r="N329" s="78">
        <v>0</v>
      </c>
      <c r="O329" s="81"/>
      <c r="P329" s="74"/>
    </row>
    <row r="330" spans="1:16" s="73" customFormat="1" x14ac:dyDescent="0.2">
      <c r="A330" s="72"/>
      <c r="B330" s="72" t="s">
        <v>509</v>
      </c>
      <c r="C330" s="72" t="s">
        <v>510</v>
      </c>
      <c r="D330" s="78">
        <v>0</v>
      </c>
      <c r="E330" s="78">
        <v>0</v>
      </c>
      <c r="F330" s="78">
        <v>0</v>
      </c>
      <c r="G330" s="78">
        <v>0</v>
      </c>
      <c r="H330" s="79"/>
      <c r="I330" s="78">
        <v>0</v>
      </c>
      <c r="J330" s="78">
        <f t="shared" si="137"/>
        <v>0</v>
      </c>
      <c r="K330" s="82"/>
      <c r="L330" s="78">
        <f t="shared" si="143"/>
        <v>0</v>
      </c>
      <c r="M330" s="78">
        <f t="shared" si="139"/>
        <v>0</v>
      </c>
      <c r="N330" s="78">
        <v>0</v>
      </c>
      <c r="O330" s="81"/>
      <c r="P330" s="74"/>
    </row>
    <row r="331" spans="1:16" s="73" customFormat="1" x14ac:dyDescent="0.2">
      <c r="A331" s="72"/>
      <c r="B331" s="72" t="s">
        <v>511</v>
      </c>
      <c r="C331" s="72" t="s">
        <v>512</v>
      </c>
      <c r="D331" s="78">
        <v>0</v>
      </c>
      <c r="E331" s="78">
        <v>0</v>
      </c>
      <c r="F331" s="78">
        <v>0</v>
      </c>
      <c r="G331" s="78">
        <v>0</v>
      </c>
      <c r="H331" s="79"/>
      <c r="I331" s="78">
        <v>0</v>
      </c>
      <c r="J331" s="78">
        <f t="shared" si="137"/>
        <v>0</v>
      </c>
      <c r="K331" s="82"/>
      <c r="L331" s="78">
        <f t="shared" si="143"/>
        <v>0</v>
      </c>
      <c r="M331" s="78">
        <f t="shared" si="139"/>
        <v>0</v>
      </c>
      <c r="N331" s="78">
        <v>0</v>
      </c>
      <c r="O331" s="81"/>
      <c r="P331" s="74"/>
    </row>
    <row r="332" spans="1:16" s="73" customFormat="1" x14ac:dyDescent="0.2">
      <c r="A332" s="72"/>
      <c r="B332" s="72" t="s">
        <v>513</v>
      </c>
      <c r="C332" s="72" t="s">
        <v>514</v>
      </c>
      <c r="D332" s="78">
        <v>0</v>
      </c>
      <c r="E332" s="78">
        <v>0</v>
      </c>
      <c r="F332" s="78">
        <v>0</v>
      </c>
      <c r="G332" s="78">
        <v>0</v>
      </c>
      <c r="H332" s="79"/>
      <c r="I332" s="78">
        <v>0</v>
      </c>
      <c r="J332" s="78">
        <f t="shared" si="137"/>
        <v>0</v>
      </c>
      <c r="K332" s="82"/>
      <c r="L332" s="78">
        <f t="shared" si="143"/>
        <v>0</v>
      </c>
      <c r="M332" s="78">
        <f t="shared" si="139"/>
        <v>0</v>
      </c>
      <c r="N332" s="78">
        <v>0</v>
      </c>
      <c r="O332" s="81"/>
      <c r="P332" s="74"/>
    </row>
    <row r="333" spans="1:16" s="73" customFormat="1" x14ac:dyDescent="0.2">
      <c r="A333" s="72"/>
      <c r="B333" s="72"/>
      <c r="C333" s="72"/>
      <c r="D333" s="78" t="s">
        <v>47</v>
      </c>
      <c r="E333" s="78" t="s">
        <v>47</v>
      </c>
      <c r="F333" s="78" t="s">
        <v>47</v>
      </c>
      <c r="G333" s="78" t="s">
        <v>47</v>
      </c>
      <c r="H333" s="79"/>
      <c r="I333" s="78" t="s">
        <v>47</v>
      </c>
      <c r="J333" s="78"/>
      <c r="K333" s="82"/>
      <c r="L333" s="78"/>
      <c r="M333" s="78"/>
      <c r="N333" s="78"/>
      <c r="O333" s="81"/>
      <c r="P333" s="74"/>
    </row>
    <row r="334" spans="1:16" s="73" customFormat="1" x14ac:dyDescent="0.2">
      <c r="A334" s="72"/>
      <c r="B334" s="72"/>
      <c r="C334" s="77" t="s">
        <v>515</v>
      </c>
      <c r="D334" s="80">
        <v>10167.94</v>
      </c>
      <c r="E334" s="80">
        <v>14118.64</v>
      </c>
      <c r="F334" s="80">
        <v>9053.06</v>
      </c>
      <c r="G334" s="80">
        <v>16528.03</v>
      </c>
      <c r="H334" s="79">
        <f t="shared" ref="H334" si="144">(G334-F334)/F334</f>
        <v>0.82568435424044462</v>
      </c>
      <c r="I334" s="80">
        <v>10411.870000000001</v>
      </c>
      <c r="J334" s="78">
        <f t="shared" si="137"/>
        <v>14699.110588235295</v>
      </c>
      <c r="K334" s="82">
        <f t="shared" si="128"/>
        <v>-0.11065562028654982</v>
      </c>
      <c r="L334" s="78">
        <f t="shared" si="143"/>
        <v>12466.9175</v>
      </c>
      <c r="M334" s="78">
        <f>SUM(G334+J334)/2</f>
        <v>15613.570294117646</v>
      </c>
      <c r="N334" s="80">
        <f>SUM(N308:N332)</f>
        <v>8860</v>
      </c>
      <c r="O334" s="81">
        <f t="shared" si="133"/>
        <v>-0.46394095364057297</v>
      </c>
      <c r="P334" s="74"/>
    </row>
    <row r="335" spans="1:16" s="73" customFormat="1" x14ac:dyDescent="0.2">
      <c r="A335" s="72"/>
      <c r="B335" s="72"/>
      <c r="C335" s="72"/>
      <c r="D335" s="78"/>
      <c r="E335" s="78"/>
      <c r="F335" s="78"/>
      <c r="G335" s="78"/>
      <c r="H335" s="79"/>
      <c r="I335" s="78"/>
      <c r="J335" s="78"/>
      <c r="K335" s="82"/>
      <c r="L335" s="78"/>
      <c r="M335" s="78"/>
      <c r="N335" s="78"/>
      <c r="O335" s="81"/>
      <c r="P335" s="74"/>
    </row>
    <row r="336" spans="1:16" s="73" customFormat="1" x14ac:dyDescent="0.2">
      <c r="A336" s="72"/>
      <c r="B336" s="72"/>
      <c r="C336" s="77" t="s">
        <v>516</v>
      </c>
      <c r="D336" s="78"/>
      <c r="E336" s="78"/>
      <c r="F336" s="78"/>
      <c r="G336" s="78"/>
      <c r="H336" s="79"/>
      <c r="I336" s="78"/>
      <c r="J336" s="78"/>
      <c r="K336" s="82"/>
      <c r="L336" s="78"/>
      <c r="M336" s="78"/>
      <c r="N336" s="78"/>
      <c r="O336" s="81"/>
      <c r="P336" s="74"/>
    </row>
    <row r="337" spans="1:16" s="73" customFormat="1" x14ac:dyDescent="0.2">
      <c r="A337" s="72"/>
      <c r="B337" s="72"/>
      <c r="C337" s="77"/>
      <c r="D337" s="78"/>
      <c r="E337" s="78"/>
      <c r="F337" s="78"/>
      <c r="G337" s="78"/>
      <c r="H337" s="79"/>
      <c r="I337" s="78"/>
      <c r="J337" s="78"/>
      <c r="K337" s="82"/>
      <c r="L337" s="78"/>
      <c r="M337" s="78"/>
      <c r="N337" s="78"/>
      <c r="O337" s="81"/>
      <c r="P337" s="74"/>
    </row>
    <row r="338" spans="1:16" s="73" customFormat="1" x14ac:dyDescent="0.2">
      <c r="A338" s="72"/>
      <c r="B338" s="72" t="s">
        <v>517</v>
      </c>
      <c r="C338" s="72" t="s">
        <v>518</v>
      </c>
      <c r="D338" s="78">
        <v>270537.59999999998</v>
      </c>
      <c r="E338" s="78">
        <v>270885.95</v>
      </c>
      <c r="F338" s="78">
        <v>298576.46000000002</v>
      </c>
      <c r="G338" s="78">
        <v>266183.95</v>
      </c>
      <c r="H338" s="79">
        <f t="shared" ref="H338:H340" si="145">(G338-F338)/F338</f>
        <v>-0.10848983205172975</v>
      </c>
      <c r="I338" s="78">
        <v>229171.76</v>
      </c>
      <c r="J338" s="78">
        <f t="shared" ref="J338:J401" si="146">+(I338/8.5)*12</f>
        <v>323536.60235294118</v>
      </c>
      <c r="K338" s="82">
        <f t="shared" ref="K338:K381" si="147">(J338-G338)/G338</f>
        <v>0.21546247380032177</v>
      </c>
      <c r="L338" s="78">
        <f t="shared" ref="L338" si="148">SUM(D338:G338)/4</f>
        <v>276545.99</v>
      </c>
      <c r="M338" s="78">
        <f t="shared" ref="M338:M401" si="149">SUM(G338+J338)/2</f>
        <v>294860.27617647056</v>
      </c>
      <c r="N338" s="78">
        <v>396500</v>
      </c>
      <c r="O338" s="82">
        <f t="shared" si="133"/>
        <v>0.48957140353503653</v>
      </c>
      <c r="P338" s="74"/>
    </row>
    <row r="339" spans="1:16" s="73" customFormat="1" x14ac:dyDescent="0.2">
      <c r="A339" s="72"/>
      <c r="B339" s="72" t="s">
        <v>519</v>
      </c>
      <c r="C339" s="72" t="s">
        <v>520</v>
      </c>
      <c r="D339" s="78">
        <v>60568.14</v>
      </c>
      <c r="E339" s="78">
        <v>42361.86</v>
      </c>
      <c r="F339" s="78">
        <v>50861.5</v>
      </c>
      <c r="G339" s="78">
        <v>86196.32</v>
      </c>
      <c r="H339" s="79">
        <f t="shared" si="145"/>
        <v>0.69472626642942126</v>
      </c>
      <c r="I339" s="78">
        <v>144928.92000000001</v>
      </c>
      <c r="J339" s="78">
        <f t="shared" si="146"/>
        <v>204605.5341176471</v>
      </c>
      <c r="K339" s="82">
        <f t="shared" si="147"/>
        <v>1.3737154221624204</v>
      </c>
      <c r="L339" s="78">
        <f t="shared" ref="L339:L402" si="150">SUM(D339:G339)/4</f>
        <v>59996.955000000002</v>
      </c>
      <c r="M339" s="78">
        <f t="shared" si="149"/>
        <v>145400.92705882355</v>
      </c>
      <c r="N339" s="78">
        <v>55000</v>
      </c>
      <c r="O339" s="82">
        <f t="shared" si="133"/>
        <v>-0.36192171545142537</v>
      </c>
      <c r="P339" s="74"/>
    </row>
    <row r="340" spans="1:16" s="73" customFormat="1" x14ac:dyDescent="0.2">
      <c r="A340" s="72"/>
      <c r="B340" s="72" t="s">
        <v>521</v>
      </c>
      <c r="C340" s="72" t="s">
        <v>358</v>
      </c>
      <c r="D340" s="78">
        <v>0</v>
      </c>
      <c r="E340" s="78">
        <v>0</v>
      </c>
      <c r="F340" s="78">
        <v>8088.38</v>
      </c>
      <c r="G340" s="78">
        <v>8891.77</v>
      </c>
      <c r="H340" s="79">
        <f t="shared" si="145"/>
        <v>9.9326441141489433E-2</v>
      </c>
      <c r="I340" s="78">
        <v>6337.64</v>
      </c>
      <c r="J340" s="78">
        <f t="shared" si="146"/>
        <v>8947.256470588236</v>
      </c>
      <c r="K340" s="82">
        <f t="shared" si="147"/>
        <v>6.2402053346224126E-3</v>
      </c>
      <c r="L340" s="78">
        <f t="shared" si="150"/>
        <v>4245.0375000000004</v>
      </c>
      <c r="M340" s="78">
        <f t="shared" si="149"/>
        <v>8919.5132352941182</v>
      </c>
      <c r="N340" s="78">
        <v>8800</v>
      </c>
      <c r="O340" s="82">
        <f t="shared" si="133"/>
        <v>-1.0320779777254745E-2</v>
      </c>
      <c r="P340" s="74"/>
    </row>
    <row r="341" spans="1:16" s="73" customFormat="1" x14ac:dyDescent="0.2">
      <c r="A341" s="72"/>
      <c r="B341" s="72" t="s">
        <v>522</v>
      </c>
      <c r="C341" s="72" t="s">
        <v>523</v>
      </c>
      <c r="D341" s="78">
        <v>7301.38</v>
      </c>
      <c r="E341" s="78">
        <v>6051.43</v>
      </c>
      <c r="F341" s="78">
        <v>6048.08</v>
      </c>
      <c r="G341" s="78">
        <v>6751.37</v>
      </c>
      <c r="H341" s="79">
        <f t="shared" ref="H341:H342" si="151">(G341-F341)/F341</f>
        <v>0.1162831840848666</v>
      </c>
      <c r="I341" s="78">
        <v>8164.69</v>
      </c>
      <c r="J341" s="78">
        <f t="shared" si="146"/>
        <v>11526.621176470588</v>
      </c>
      <c r="K341" s="82">
        <f t="shared" si="147"/>
        <v>0.70730106281696725</v>
      </c>
      <c r="L341" s="78">
        <f t="shared" si="150"/>
        <v>6538.0649999999996</v>
      </c>
      <c r="M341" s="78">
        <f t="shared" si="149"/>
        <v>9138.9955882352933</v>
      </c>
      <c r="N341" s="78">
        <v>12000</v>
      </c>
      <c r="O341" s="82">
        <f t="shared" si="133"/>
        <v>0.77741702795136403</v>
      </c>
      <c r="P341" s="74"/>
    </row>
    <row r="342" spans="1:16" s="73" customFormat="1" x14ac:dyDescent="0.2">
      <c r="A342" s="72"/>
      <c r="B342" s="72" t="s">
        <v>524</v>
      </c>
      <c r="C342" s="72" t="s">
        <v>525</v>
      </c>
      <c r="D342" s="78">
        <v>33548.79</v>
      </c>
      <c r="E342" s="78">
        <v>38540.53</v>
      </c>
      <c r="F342" s="78">
        <v>62588.43</v>
      </c>
      <c r="G342" s="78">
        <v>54797.56</v>
      </c>
      <c r="H342" s="79">
        <f t="shared" si="151"/>
        <v>-0.12447779885196038</v>
      </c>
      <c r="I342" s="78">
        <v>18776.099999999999</v>
      </c>
      <c r="J342" s="78">
        <f t="shared" si="146"/>
        <v>26507.435294117648</v>
      </c>
      <c r="K342" s="82">
        <f t="shared" si="147"/>
        <v>-0.51626613859964476</v>
      </c>
      <c r="L342" s="78">
        <f t="shared" si="150"/>
        <v>47368.827499999999</v>
      </c>
      <c r="M342" s="78">
        <f t="shared" si="149"/>
        <v>40652.497647058823</v>
      </c>
      <c r="N342" s="78">
        <v>29700</v>
      </c>
      <c r="O342" s="82">
        <f t="shared" si="133"/>
        <v>-0.45800506445907441</v>
      </c>
      <c r="P342" s="74"/>
    </row>
    <row r="343" spans="1:16" s="73" customFormat="1" x14ac:dyDescent="0.2">
      <c r="A343" s="72"/>
      <c r="B343" s="72" t="s">
        <v>526</v>
      </c>
      <c r="C343" s="72" t="s">
        <v>329</v>
      </c>
      <c r="D343" s="78">
        <v>0</v>
      </c>
      <c r="E343" s="78">
        <v>0</v>
      </c>
      <c r="F343" s="78">
        <v>0</v>
      </c>
      <c r="G343" s="78">
        <v>0</v>
      </c>
      <c r="H343" s="79"/>
      <c r="I343" s="78">
        <v>0</v>
      </c>
      <c r="J343" s="78">
        <f t="shared" si="146"/>
        <v>0</v>
      </c>
      <c r="K343" s="82"/>
      <c r="L343" s="78">
        <f t="shared" si="150"/>
        <v>0</v>
      </c>
      <c r="M343" s="78">
        <f t="shared" si="149"/>
        <v>0</v>
      </c>
      <c r="N343" s="78">
        <v>0</v>
      </c>
      <c r="O343" s="81"/>
      <c r="P343" s="74"/>
    </row>
    <row r="344" spans="1:16" s="73" customFormat="1" x14ac:dyDescent="0.2">
      <c r="A344" s="72"/>
      <c r="B344" s="72" t="s">
        <v>527</v>
      </c>
      <c r="C344" s="72" t="s">
        <v>362</v>
      </c>
      <c r="D344" s="78">
        <v>0</v>
      </c>
      <c r="E344" s="78">
        <v>0</v>
      </c>
      <c r="F344" s="78">
        <v>225</v>
      </c>
      <c r="G344" s="78">
        <v>201.67</v>
      </c>
      <c r="H344" s="79">
        <f t="shared" ref="H344" si="152">(G344-F344)/F344</f>
        <v>-0.10368888888888894</v>
      </c>
      <c r="I344" s="78">
        <v>382.17</v>
      </c>
      <c r="J344" s="78">
        <f t="shared" si="146"/>
        <v>539.53411764705879</v>
      </c>
      <c r="K344" s="82">
        <f t="shared" si="147"/>
        <v>1.6753315696288931</v>
      </c>
      <c r="L344" s="78">
        <f t="shared" si="150"/>
        <v>106.66749999999999</v>
      </c>
      <c r="M344" s="78">
        <f t="shared" si="149"/>
        <v>370.60205882352938</v>
      </c>
      <c r="N344" s="78">
        <v>15000</v>
      </c>
      <c r="O344" s="82">
        <f t="shared" si="133"/>
        <v>73.378935885357265</v>
      </c>
      <c r="P344" s="74"/>
    </row>
    <row r="345" spans="1:16" s="73" customFormat="1" x14ac:dyDescent="0.2">
      <c r="A345" s="72"/>
      <c r="B345" s="72" t="s">
        <v>528</v>
      </c>
      <c r="C345" s="72" t="s">
        <v>365</v>
      </c>
      <c r="D345" s="78">
        <v>0</v>
      </c>
      <c r="E345" s="78">
        <v>0</v>
      </c>
      <c r="F345" s="78">
        <v>3720</v>
      </c>
      <c r="G345" s="78">
        <v>0</v>
      </c>
      <c r="H345" s="79"/>
      <c r="I345" s="78">
        <v>0</v>
      </c>
      <c r="J345" s="78">
        <f t="shared" si="146"/>
        <v>0</v>
      </c>
      <c r="K345" s="82"/>
      <c r="L345" s="78">
        <f t="shared" si="150"/>
        <v>930</v>
      </c>
      <c r="M345" s="78">
        <f t="shared" si="149"/>
        <v>0</v>
      </c>
      <c r="N345" s="78">
        <v>0</v>
      </c>
      <c r="O345" s="82"/>
      <c r="P345" s="74"/>
    </row>
    <row r="346" spans="1:16" s="73" customFormat="1" x14ac:dyDescent="0.2">
      <c r="A346" s="72"/>
      <c r="B346" s="72" t="s">
        <v>529</v>
      </c>
      <c r="C346" s="72" t="s">
        <v>331</v>
      </c>
      <c r="D346" s="78">
        <v>0</v>
      </c>
      <c r="E346" s="78">
        <v>0</v>
      </c>
      <c r="F346" s="78">
        <v>43241.8</v>
      </c>
      <c r="G346" s="78">
        <v>39042.370000000003</v>
      </c>
      <c r="H346" s="79">
        <f t="shared" ref="H346:H347" si="153">(G346-F346)/F346</f>
        <v>-9.711505996512633E-2</v>
      </c>
      <c r="I346" s="78">
        <v>30498.28</v>
      </c>
      <c r="J346" s="78">
        <f t="shared" si="146"/>
        <v>43056.395294117647</v>
      </c>
      <c r="K346" s="82">
        <f t="shared" si="147"/>
        <v>0.10281202944692251</v>
      </c>
      <c r="L346" s="78">
        <f t="shared" si="150"/>
        <v>20571.042500000003</v>
      </c>
      <c r="M346" s="78">
        <f t="shared" si="149"/>
        <v>41049.382647058825</v>
      </c>
      <c r="N346" s="78">
        <v>47500</v>
      </c>
      <c r="O346" s="82">
        <f t="shared" si="133"/>
        <v>0.21662696193904205</v>
      </c>
      <c r="P346" s="74"/>
    </row>
    <row r="347" spans="1:16" s="73" customFormat="1" x14ac:dyDescent="0.2">
      <c r="A347" s="72"/>
      <c r="B347" s="72" t="s">
        <v>530</v>
      </c>
      <c r="C347" s="72" t="s">
        <v>531</v>
      </c>
      <c r="D347" s="78">
        <v>3079</v>
      </c>
      <c r="E347" s="78">
        <v>1815.62</v>
      </c>
      <c r="F347" s="78">
        <v>1145</v>
      </c>
      <c r="G347" s="78">
        <v>3722.51</v>
      </c>
      <c r="H347" s="79">
        <f t="shared" si="153"/>
        <v>2.2511004366812228</v>
      </c>
      <c r="I347" s="78">
        <v>1968.81</v>
      </c>
      <c r="J347" s="78">
        <f t="shared" si="146"/>
        <v>2779.4964705882353</v>
      </c>
      <c r="K347" s="82">
        <f t="shared" si="147"/>
        <v>-0.25332733274370378</v>
      </c>
      <c r="L347" s="78">
        <f t="shared" si="150"/>
        <v>2440.5325000000003</v>
      </c>
      <c r="M347" s="78">
        <f t="shared" si="149"/>
        <v>3251.003235294118</v>
      </c>
      <c r="N347" s="78">
        <v>15000</v>
      </c>
      <c r="O347" s="82">
        <f t="shared" si="133"/>
        <v>3.0295392087596809</v>
      </c>
      <c r="P347" s="74"/>
    </row>
    <row r="348" spans="1:16" s="73" customFormat="1" x14ac:dyDescent="0.2">
      <c r="A348" s="72"/>
      <c r="B348" s="72" t="s">
        <v>532</v>
      </c>
      <c r="C348" s="72" t="s">
        <v>533</v>
      </c>
      <c r="D348" s="78">
        <v>0</v>
      </c>
      <c r="E348" s="78">
        <v>0</v>
      </c>
      <c r="F348" s="78">
        <v>8160.6</v>
      </c>
      <c r="G348" s="78">
        <v>0</v>
      </c>
      <c r="H348" s="79"/>
      <c r="I348" s="78">
        <v>7275.95</v>
      </c>
      <c r="J348" s="78">
        <f t="shared" si="146"/>
        <v>10271.929411764706</v>
      </c>
      <c r="K348" s="82"/>
      <c r="L348" s="78">
        <f t="shared" si="150"/>
        <v>2040.15</v>
      </c>
      <c r="M348" s="78">
        <f t="shared" si="149"/>
        <v>5135.964705882353</v>
      </c>
      <c r="N348" s="78">
        <v>32000</v>
      </c>
      <c r="O348" s="82"/>
      <c r="P348" s="74"/>
    </row>
    <row r="349" spans="1:16" s="73" customFormat="1" x14ac:dyDescent="0.2">
      <c r="A349" s="72"/>
      <c r="B349" s="72" t="s">
        <v>534</v>
      </c>
      <c r="C349" s="72" t="s">
        <v>377</v>
      </c>
      <c r="D349" s="78">
        <v>220</v>
      </c>
      <c r="E349" s="78">
        <v>351</v>
      </c>
      <c r="F349" s="78">
        <v>510</v>
      </c>
      <c r="G349" s="78">
        <v>510</v>
      </c>
      <c r="H349" s="79">
        <f t="shared" ref="H349:H353" si="154">(G349-F349)/F349</f>
        <v>0</v>
      </c>
      <c r="I349" s="78">
        <v>340</v>
      </c>
      <c r="J349" s="78">
        <f t="shared" si="146"/>
        <v>480</v>
      </c>
      <c r="K349" s="82">
        <f t="shared" si="147"/>
        <v>-5.8823529411764705E-2</v>
      </c>
      <c r="L349" s="78">
        <f t="shared" si="150"/>
        <v>397.75</v>
      </c>
      <c r="M349" s="78">
        <f t="shared" si="149"/>
        <v>495</v>
      </c>
      <c r="N349" s="78">
        <v>600</v>
      </c>
      <c r="O349" s="82">
        <f t="shared" si="133"/>
        <v>0.17647058823529413</v>
      </c>
      <c r="P349" s="74"/>
    </row>
    <row r="350" spans="1:16" s="73" customFormat="1" x14ac:dyDescent="0.2">
      <c r="A350" s="72"/>
      <c r="B350" s="72" t="s">
        <v>535</v>
      </c>
      <c r="C350" s="72" t="s">
        <v>383</v>
      </c>
      <c r="D350" s="78">
        <v>0</v>
      </c>
      <c r="E350" s="78">
        <v>0</v>
      </c>
      <c r="F350" s="78">
        <v>1077.27</v>
      </c>
      <c r="G350" s="78">
        <v>987.51</v>
      </c>
      <c r="H350" s="79">
        <f t="shared" si="154"/>
        <v>-8.3321729928430191E-2</v>
      </c>
      <c r="I350" s="78">
        <v>1315.29</v>
      </c>
      <c r="J350" s="78">
        <f t="shared" si="146"/>
        <v>1856.88</v>
      </c>
      <c r="K350" s="82">
        <f t="shared" si="147"/>
        <v>0.88036576844791459</v>
      </c>
      <c r="L350" s="78">
        <f t="shared" si="150"/>
        <v>516.19499999999994</v>
      </c>
      <c r="M350" s="78">
        <f t="shared" si="149"/>
        <v>1422.1950000000002</v>
      </c>
      <c r="N350" s="78">
        <v>1500</v>
      </c>
      <c r="O350" s="82">
        <f t="shared" si="133"/>
        <v>0.51897195977762256</v>
      </c>
      <c r="P350" s="74"/>
    </row>
    <row r="351" spans="1:16" s="73" customFormat="1" x14ac:dyDescent="0.2">
      <c r="A351" s="72"/>
      <c r="B351" s="72" t="s">
        <v>536</v>
      </c>
      <c r="C351" s="72" t="s">
        <v>387</v>
      </c>
      <c r="D351" s="78">
        <v>0</v>
      </c>
      <c r="E351" s="78">
        <v>885.71</v>
      </c>
      <c r="F351" s="78">
        <v>0</v>
      </c>
      <c r="G351" s="78">
        <v>84.85</v>
      </c>
      <c r="H351" s="79" t="e">
        <f t="shared" si="154"/>
        <v>#DIV/0!</v>
      </c>
      <c r="I351" s="78">
        <v>0</v>
      </c>
      <c r="J351" s="78">
        <f t="shared" si="146"/>
        <v>0</v>
      </c>
      <c r="K351" s="82">
        <f t="shared" si="147"/>
        <v>-1</v>
      </c>
      <c r="L351" s="78">
        <f t="shared" si="150"/>
        <v>242.64000000000001</v>
      </c>
      <c r="M351" s="78">
        <f t="shared" si="149"/>
        <v>42.424999999999997</v>
      </c>
      <c r="N351" s="78">
        <v>0</v>
      </c>
      <c r="O351" s="82">
        <f t="shared" si="133"/>
        <v>-1</v>
      </c>
      <c r="P351" s="74"/>
    </row>
    <row r="352" spans="1:16" s="73" customFormat="1" x14ac:dyDescent="0.2">
      <c r="A352" s="72"/>
      <c r="B352" s="72" t="s">
        <v>537</v>
      </c>
      <c r="C352" s="72" t="s">
        <v>391</v>
      </c>
      <c r="D352" s="78">
        <v>0</v>
      </c>
      <c r="E352" s="78">
        <v>1757.77</v>
      </c>
      <c r="F352" s="78">
        <v>1671.88</v>
      </c>
      <c r="G352" s="78">
        <v>1402.9</v>
      </c>
      <c r="H352" s="79">
        <f t="shared" si="154"/>
        <v>-0.16088475249419815</v>
      </c>
      <c r="I352" s="78">
        <v>1552.38</v>
      </c>
      <c r="J352" s="78">
        <f t="shared" si="146"/>
        <v>2191.5952941176474</v>
      </c>
      <c r="K352" s="82">
        <f t="shared" si="147"/>
        <v>0.56218924664455572</v>
      </c>
      <c r="L352" s="78">
        <f t="shared" si="150"/>
        <v>1208.1375</v>
      </c>
      <c r="M352" s="78">
        <f t="shared" si="149"/>
        <v>1797.2476470588238</v>
      </c>
      <c r="N352" s="78">
        <v>2200</v>
      </c>
      <c r="O352" s="82">
        <f t="shared" si="133"/>
        <v>0.56818019816095222</v>
      </c>
      <c r="P352" s="74"/>
    </row>
    <row r="353" spans="1:16" s="73" customFormat="1" x14ac:dyDescent="0.2">
      <c r="A353" s="72"/>
      <c r="B353" s="72" t="s">
        <v>538</v>
      </c>
      <c r="C353" s="72" t="s">
        <v>405</v>
      </c>
      <c r="D353" s="78">
        <v>0</v>
      </c>
      <c r="E353" s="78">
        <v>478.55</v>
      </c>
      <c r="F353" s="78">
        <v>642.66</v>
      </c>
      <c r="G353" s="78">
        <v>638.83000000000004</v>
      </c>
      <c r="H353" s="79">
        <f t="shared" si="154"/>
        <v>-5.9596053900972945E-3</v>
      </c>
      <c r="I353" s="78">
        <v>1207.33</v>
      </c>
      <c r="J353" s="78">
        <f t="shared" si="146"/>
        <v>1704.4658823529412</v>
      </c>
      <c r="K353" s="82">
        <f t="shared" si="147"/>
        <v>1.6681055716746884</v>
      </c>
      <c r="L353" s="78">
        <f t="shared" si="150"/>
        <v>440.01</v>
      </c>
      <c r="M353" s="78">
        <f t="shared" si="149"/>
        <v>1171.6479411764706</v>
      </c>
      <c r="N353" s="78">
        <v>1700</v>
      </c>
      <c r="O353" s="82">
        <f t="shared" ref="O353:O416" si="155">(N353-G353)/G353</f>
        <v>1.6611148505862279</v>
      </c>
      <c r="P353" s="74"/>
    </row>
    <row r="354" spans="1:16" s="73" customFormat="1" x14ac:dyDescent="0.2">
      <c r="A354" s="72"/>
      <c r="B354" s="72" t="s">
        <v>539</v>
      </c>
      <c r="C354" s="72" t="s">
        <v>540</v>
      </c>
      <c r="D354" s="78">
        <v>0</v>
      </c>
      <c r="E354" s="78">
        <v>0</v>
      </c>
      <c r="F354" s="78">
        <v>75</v>
      </c>
      <c r="G354" s="78">
        <v>0</v>
      </c>
      <c r="H354" s="79"/>
      <c r="I354" s="78">
        <v>100.8</v>
      </c>
      <c r="J354" s="78">
        <f t="shared" si="146"/>
        <v>142.30588235294118</v>
      </c>
      <c r="K354" s="82"/>
      <c r="L354" s="78">
        <f t="shared" si="150"/>
        <v>18.75</v>
      </c>
      <c r="M354" s="78">
        <f t="shared" si="149"/>
        <v>71.152941176470591</v>
      </c>
      <c r="N354" s="78">
        <v>500</v>
      </c>
      <c r="O354" s="82"/>
      <c r="P354" s="74"/>
    </row>
    <row r="355" spans="1:16" s="73" customFormat="1" x14ac:dyDescent="0.2">
      <c r="A355" s="72"/>
      <c r="B355" s="72" t="s">
        <v>541</v>
      </c>
      <c r="C355" s="72" t="s">
        <v>542</v>
      </c>
      <c r="D355" s="78">
        <v>4790</v>
      </c>
      <c r="E355" s="78">
        <v>4935</v>
      </c>
      <c r="F355" s="78">
        <v>5083</v>
      </c>
      <c r="G355" s="78">
        <v>5408.31</v>
      </c>
      <c r="H355" s="79">
        <f t="shared" ref="H355:H361" si="156">(G355-F355)/F355</f>
        <v>6.3999606531575923E-2</v>
      </c>
      <c r="I355" s="78">
        <v>5840.97</v>
      </c>
      <c r="J355" s="78">
        <f t="shared" si="146"/>
        <v>8246.075294117647</v>
      </c>
      <c r="K355" s="82">
        <f t="shared" si="147"/>
        <v>0.52470462937916773</v>
      </c>
      <c r="L355" s="78">
        <f t="shared" si="150"/>
        <v>5054.0775000000003</v>
      </c>
      <c r="M355" s="78">
        <f t="shared" si="149"/>
        <v>6827.1926470588242</v>
      </c>
      <c r="N355" s="78">
        <v>8000</v>
      </c>
      <c r="O355" s="82">
        <f t="shared" si="155"/>
        <v>0.47920514911312395</v>
      </c>
      <c r="P355" s="74"/>
    </row>
    <row r="356" spans="1:16" s="73" customFormat="1" x14ac:dyDescent="0.2">
      <c r="A356" s="72"/>
      <c r="B356" s="72" t="s">
        <v>543</v>
      </c>
      <c r="C356" s="72" t="s">
        <v>417</v>
      </c>
      <c r="D356" s="78">
        <v>0</v>
      </c>
      <c r="E356" s="78">
        <v>0</v>
      </c>
      <c r="F356" s="78">
        <v>1871.37</v>
      </c>
      <c r="G356" s="78">
        <v>1853.67</v>
      </c>
      <c r="H356" s="79">
        <f t="shared" si="156"/>
        <v>-9.4583112906586192E-3</v>
      </c>
      <c r="I356" s="78">
        <v>2714.19</v>
      </c>
      <c r="J356" s="78">
        <f t="shared" si="146"/>
        <v>3831.7976470588237</v>
      </c>
      <c r="K356" s="82">
        <f t="shared" si="147"/>
        <v>1.0671412101716182</v>
      </c>
      <c r="L356" s="78">
        <f t="shared" si="150"/>
        <v>931.26</v>
      </c>
      <c r="M356" s="78">
        <f t="shared" si="149"/>
        <v>2842.7338235294119</v>
      </c>
      <c r="N356" s="78">
        <v>4000</v>
      </c>
      <c r="O356" s="82">
        <f t="shared" si="155"/>
        <v>1.1578813920492859</v>
      </c>
      <c r="P356" s="74"/>
    </row>
    <row r="357" spans="1:16" s="73" customFormat="1" x14ac:dyDescent="0.2">
      <c r="A357" s="72"/>
      <c r="B357" s="72" t="s">
        <v>544</v>
      </c>
      <c r="C357" s="72" t="s">
        <v>545</v>
      </c>
      <c r="D357" s="78">
        <v>1000</v>
      </c>
      <c r="E357" s="78">
        <v>350</v>
      </c>
      <c r="F357" s="78">
        <v>350</v>
      </c>
      <c r="G357" s="78">
        <v>1150</v>
      </c>
      <c r="H357" s="79">
        <f t="shared" si="156"/>
        <v>2.2857142857142856</v>
      </c>
      <c r="I357" s="78">
        <v>2400</v>
      </c>
      <c r="J357" s="78">
        <f t="shared" si="146"/>
        <v>3388.2352941176473</v>
      </c>
      <c r="K357" s="82">
        <f t="shared" si="147"/>
        <v>1.9462915601023021</v>
      </c>
      <c r="L357" s="78">
        <f t="shared" si="150"/>
        <v>712.5</v>
      </c>
      <c r="M357" s="78">
        <f t="shared" si="149"/>
        <v>2269.1176470588234</v>
      </c>
      <c r="N357" s="78">
        <v>2500</v>
      </c>
      <c r="O357" s="82">
        <f t="shared" si="155"/>
        <v>1.173913043478261</v>
      </c>
      <c r="P357" s="74"/>
    </row>
    <row r="358" spans="1:16" s="73" customFormat="1" x14ac:dyDescent="0.2">
      <c r="A358" s="72"/>
      <c r="B358" s="72" t="s">
        <v>546</v>
      </c>
      <c r="C358" s="72" t="s">
        <v>422</v>
      </c>
      <c r="D358" s="78">
        <v>888.15</v>
      </c>
      <c r="E358" s="78">
        <v>307.39</v>
      </c>
      <c r="F358" s="78">
        <v>432.5</v>
      </c>
      <c r="G358" s="78">
        <v>190.36</v>
      </c>
      <c r="H358" s="79">
        <f t="shared" si="156"/>
        <v>-0.55986127167630051</v>
      </c>
      <c r="I358" s="78">
        <v>1063</v>
      </c>
      <c r="J358" s="78">
        <f t="shared" si="146"/>
        <v>1500.7058823529412</v>
      </c>
      <c r="K358" s="82">
        <f t="shared" si="147"/>
        <v>6.883514826397044</v>
      </c>
      <c r="L358" s="78">
        <f t="shared" si="150"/>
        <v>454.6</v>
      </c>
      <c r="M358" s="78">
        <f t="shared" si="149"/>
        <v>845.53294117647056</v>
      </c>
      <c r="N358" s="78">
        <v>1000</v>
      </c>
      <c r="O358" s="82">
        <f t="shared" si="155"/>
        <v>4.2532044547173768</v>
      </c>
      <c r="P358" s="74"/>
    </row>
    <row r="359" spans="1:16" s="73" customFormat="1" x14ac:dyDescent="0.2">
      <c r="A359" s="72"/>
      <c r="B359" s="72" t="s">
        <v>547</v>
      </c>
      <c r="C359" s="72" t="s">
        <v>427</v>
      </c>
      <c r="D359" s="78">
        <v>2913.36</v>
      </c>
      <c r="E359" s="78">
        <v>2546.2199999999998</v>
      </c>
      <c r="F359" s="78">
        <v>2543.59</v>
      </c>
      <c r="G359" s="78">
        <v>2248.4299999999998</v>
      </c>
      <c r="H359" s="79">
        <f t="shared" si="156"/>
        <v>-0.1160407141087991</v>
      </c>
      <c r="I359" s="78">
        <v>3826.83</v>
      </c>
      <c r="J359" s="78">
        <f t="shared" si="146"/>
        <v>5402.5835294117642</v>
      </c>
      <c r="K359" s="82">
        <f t="shared" si="147"/>
        <v>1.4028248730944546</v>
      </c>
      <c r="L359" s="78">
        <f t="shared" si="150"/>
        <v>2562.9</v>
      </c>
      <c r="M359" s="78">
        <f t="shared" si="149"/>
        <v>3825.5067647058822</v>
      </c>
      <c r="N359" s="78">
        <v>3000</v>
      </c>
      <c r="O359" s="82">
        <f t="shared" si="155"/>
        <v>0.33426435334878124</v>
      </c>
      <c r="P359" s="74"/>
    </row>
    <row r="360" spans="1:16" s="73" customFormat="1" x14ac:dyDescent="0.2">
      <c r="A360" s="72"/>
      <c r="B360" s="72" t="s">
        <v>548</v>
      </c>
      <c r="C360" s="72" t="s">
        <v>318</v>
      </c>
      <c r="D360" s="78">
        <v>0</v>
      </c>
      <c r="E360" s="78">
        <v>0</v>
      </c>
      <c r="F360" s="78">
        <v>783.17</v>
      </c>
      <c r="G360" s="78">
        <v>1218</v>
      </c>
      <c r="H360" s="79">
        <f t="shared" si="156"/>
        <v>0.5552178964975677</v>
      </c>
      <c r="I360" s="78">
        <v>0</v>
      </c>
      <c r="J360" s="78">
        <f t="shared" si="146"/>
        <v>0</v>
      </c>
      <c r="K360" s="82">
        <f t="shared" si="147"/>
        <v>-1</v>
      </c>
      <c r="L360" s="78">
        <f t="shared" si="150"/>
        <v>500.29250000000002</v>
      </c>
      <c r="M360" s="78">
        <f t="shared" si="149"/>
        <v>609</v>
      </c>
      <c r="N360" s="78">
        <v>0</v>
      </c>
      <c r="O360" s="82">
        <f t="shared" si="155"/>
        <v>-1</v>
      </c>
      <c r="P360" s="74"/>
    </row>
    <row r="361" spans="1:16" s="73" customFormat="1" x14ac:dyDescent="0.2">
      <c r="A361" s="72"/>
      <c r="B361" s="72" t="s">
        <v>549</v>
      </c>
      <c r="C361" s="72" t="s">
        <v>550</v>
      </c>
      <c r="D361" s="78">
        <v>1582.35</v>
      </c>
      <c r="E361" s="78">
        <v>5743.75</v>
      </c>
      <c r="F361" s="78">
        <v>0</v>
      </c>
      <c r="G361" s="78">
        <v>2474.65</v>
      </c>
      <c r="H361" s="79" t="e">
        <f t="shared" si="156"/>
        <v>#DIV/0!</v>
      </c>
      <c r="I361" s="78">
        <v>278.39999999999998</v>
      </c>
      <c r="J361" s="78">
        <f t="shared" si="146"/>
        <v>393.03529411764703</v>
      </c>
      <c r="K361" s="82">
        <f t="shared" si="147"/>
        <v>-0.84117540091825227</v>
      </c>
      <c r="L361" s="78">
        <f t="shared" si="150"/>
        <v>2450.1875</v>
      </c>
      <c r="M361" s="78">
        <f t="shared" si="149"/>
        <v>1433.8426470588236</v>
      </c>
      <c r="N361" s="78">
        <v>400</v>
      </c>
      <c r="O361" s="82">
        <f t="shared" si="155"/>
        <v>-0.8383609803406542</v>
      </c>
      <c r="P361" s="74"/>
    </row>
    <row r="362" spans="1:16" s="73" customFormat="1" x14ac:dyDescent="0.2">
      <c r="A362" s="72"/>
      <c r="B362" s="72" t="s">
        <v>551</v>
      </c>
      <c r="C362" s="72" t="s">
        <v>552</v>
      </c>
      <c r="D362" s="78">
        <v>0</v>
      </c>
      <c r="E362" s="78">
        <v>0</v>
      </c>
      <c r="F362" s="78">
        <v>0</v>
      </c>
      <c r="G362" s="78">
        <v>0</v>
      </c>
      <c r="H362" s="79"/>
      <c r="I362" s="78">
        <v>0</v>
      </c>
      <c r="J362" s="78">
        <f t="shared" si="146"/>
        <v>0</v>
      </c>
      <c r="K362" s="82"/>
      <c r="L362" s="78">
        <f t="shared" si="150"/>
        <v>0</v>
      </c>
      <c r="M362" s="78">
        <f t="shared" si="149"/>
        <v>0</v>
      </c>
      <c r="N362" s="78">
        <v>0</v>
      </c>
      <c r="O362" s="82"/>
      <c r="P362" s="74"/>
    </row>
    <row r="363" spans="1:16" s="73" customFormat="1" x14ac:dyDescent="0.2">
      <c r="A363" s="72"/>
      <c r="B363" s="72" t="s">
        <v>553</v>
      </c>
      <c r="C363" s="72" t="s">
        <v>554</v>
      </c>
      <c r="D363" s="78">
        <v>0</v>
      </c>
      <c r="E363" s="78">
        <v>0</v>
      </c>
      <c r="F363" s="78">
        <v>2370</v>
      </c>
      <c r="G363" s="78">
        <v>2370</v>
      </c>
      <c r="H363" s="79">
        <f t="shared" ref="H363:H367" si="157">(G363-F363)/F363</f>
        <v>0</v>
      </c>
      <c r="I363" s="78">
        <v>2370</v>
      </c>
      <c r="J363" s="78">
        <f t="shared" si="146"/>
        <v>3345.8823529411766</v>
      </c>
      <c r="K363" s="82">
        <f t="shared" si="147"/>
        <v>0.41176470588235298</v>
      </c>
      <c r="L363" s="78">
        <f t="shared" si="150"/>
        <v>1185</v>
      </c>
      <c r="M363" s="78">
        <f t="shared" si="149"/>
        <v>2857.9411764705883</v>
      </c>
      <c r="N363" s="78">
        <v>0</v>
      </c>
      <c r="O363" s="82">
        <f t="shared" si="155"/>
        <v>-1</v>
      </c>
      <c r="P363" s="74"/>
    </row>
    <row r="364" spans="1:16" s="73" customFormat="1" x14ac:dyDescent="0.2">
      <c r="A364" s="72"/>
      <c r="B364" s="72" t="s">
        <v>555</v>
      </c>
      <c r="C364" s="72" t="s">
        <v>556</v>
      </c>
      <c r="D364" s="78">
        <v>3168</v>
      </c>
      <c r="E364" s="78">
        <v>8064</v>
      </c>
      <c r="F364" s="78">
        <v>4896</v>
      </c>
      <c r="G364" s="78">
        <v>7945.8</v>
      </c>
      <c r="H364" s="79">
        <f t="shared" si="157"/>
        <v>0.62291666666666667</v>
      </c>
      <c r="I364" s="78">
        <v>0</v>
      </c>
      <c r="J364" s="78">
        <f t="shared" si="146"/>
        <v>0</v>
      </c>
      <c r="K364" s="82">
        <f t="shared" si="147"/>
        <v>-1</v>
      </c>
      <c r="L364" s="78">
        <f t="shared" si="150"/>
        <v>6018.45</v>
      </c>
      <c r="M364" s="78">
        <f t="shared" si="149"/>
        <v>3972.9</v>
      </c>
      <c r="N364" s="78">
        <v>0</v>
      </c>
      <c r="O364" s="82">
        <f t="shared" si="155"/>
        <v>-1</v>
      </c>
      <c r="P364" s="74"/>
    </row>
    <row r="365" spans="1:16" s="73" customFormat="1" x14ac:dyDescent="0.2">
      <c r="A365" s="72"/>
      <c r="B365" s="72" t="s">
        <v>557</v>
      </c>
      <c r="C365" s="72" t="s">
        <v>558</v>
      </c>
      <c r="D365" s="78">
        <v>3367.5</v>
      </c>
      <c r="E365" s="78">
        <v>3367.5</v>
      </c>
      <c r="F365" s="78">
        <v>3367.5</v>
      </c>
      <c r="G365" s="78">
        <v>13468.53</v>
      </c>
      <c r="H365" s="79">
        <f t="shared" si="157"/>
        <v>2.9995634743875281</v>
      </c>
      <c r="I365" s="78">
        <v>3572.58</v>
      </c>
      <c r="J365" s="78">
        <f t="shared" si="146"/>
        <v>5043.6423529411768</v>
      </c>
      <c r="K365" s="82">
        <f t="shared" si="147"/>
        <v>-0.625523917388076</v>
      </c>
      <c r="L365" s="78">
        <f t="shared" si="150"/>
        <v>5892.7574999999997</v>
      </c>
      <c r="M365" s="78">
        <f t="shared" si="149"/>
        <v>9256.0861764705878</v>
      </c>
      <c r="N365" s="78">
        <v>3600</v>
      </c>
      <c r="O365" s="82">
        <f t="shared" si="155"/>
        <v>-0.7327102512300897</v>
      </c>
      <c r="P365" s="74"/>
    </row>
    <row r="366" spans="1:16" s="73" customFormat="1" x14ac:dyDescent="0.2">
      <c r="A366" s="72"/>
      <c r="B366" s="72" t="s">
        <v>559</v>
      </c>
      <c r="C366" s="72" t="s">
        <v>441</v>
      </c>
      <c r="D366" s="78">
        <v>446.32</v>
      </c>
      <c r="E366" s="78">
        <v>498.22</v>
      </c>
      <c r="F366" s="78">
        <v>750.28</v>
      </c>
      <c r="G366" s="78">
        <v>1536.94</v>
      </c>
      <c r="H366" s="79">
        <f t="shared" si="157"/>
        <v>1.0484885642693396</v>
      </c>
      <c r="I366" s="78">
        <v>1783.13</v>
      </c>
      <c r="J366" s="78">
        <f t="shared" si="146"/>
        <v>2517.36</v>
      </c>
      <c r="K366" s="82">
        <f t="shared" si="147"/>
        <v>0.63790388694418787</v>
      </c>
      <c r="L366" s="78">
        <f t="shared" si="150"/>
        <v>807.94</v>
      </c>
      <c r="M366" s="78">
        <f t="shared" si="149"/>
        <v>2027.15</v>
      </c>
      <c r="N366" s="78">
        <v>2500</v>
      </c>
      <c r="O366" s="82">
        <f t="shared" si="155"/>
        <v>0.6266087160201439</v>
      </c>
      <c r="P366" s="74"/>
    </row>
    <row r="367" spans="1:16" s="73" customFormat="1" x14ac:dyDescent="0.2">
      <c r="A367" s="72"/>
      <c r="B367" s="72" t="s">
        <v>560</v>
      </c>
      <c r="C367" s="72" t="s">
        <v>445</v>
      </c>
      <c r="D367" s="78">
        <v>13700.41</v>
      </c>
      <c r="E367" s="78">
        <v>8097.47</v>
      </c>
      <c r="F367" s="78">
        <v>11054.85</v>
      </c>
      <c r="G367" s="78">
        <v>19935.89</v>
      </c>
      <c r="H367" s="79">
        <f t="shared" si="157"/>
        <v>0.80336142055296988</v>
      </c>
      <c r="I367" s="78">
        <v>9001.59</v>
      </c>
      <c r="J367" s="78">
        <f t="shared" si="146"/>
        <v>12708.127058823529</v>
      </c>
      <c r="K367" s="82">
        <f t="shared" si="147"/>
        <v>-0.36255030205205135</v>
      </c>
      <c r="L367" s="78">
        <f t="shared" si="150"/>
        <v>13197.155000000001</v>
      </c>
      <c r="M367" s="78">
        <f t="shared" si="149"/>
        <v>16322.008529411763</v>
      </c>
      <c r="N367" s="78">
        <v>25000</v>
      </c>
      <c r="O367" s="82">
        <f t="shared" si="155"/>
        <v>0.25401976034177559</v>
      </c>
      <c r="P367" s="74"/>
    </row>
    <row r="368" spans="1:16" s="73" customFormat="1" x14ac:dyDescent="0.2">
      <c r="A368" s="72"/>
      <c r="B368" s="72" t="s">
        <v>561</v>
      </c>
      <c r="C368" s="72" t="s">
        <v>562</v>
      </c>
      <c r="D368" s="78">
        <v>0</v>
      </c>
      <c r="E368" s="78">
        <v>0</v>
      </c>
      <c r="F368" s="78">
        <v>0</v>
      </c>
      <c r="G368" s="78">
        <v>0</v>
      </c>
      <c r="H368" s="79"/>
      <c r="I368" s="78">
        <v>0</v>
      </c>
      <c r="J368" s="78">
        <f t="shared" si="146"/>
        <v>0</v>
      </c>
      <c r="K368" s="82"/>
      <c r="L368" s="78">
        <f t="shared" si="150"/>
        <v>0</v>
      </c>
      <c r="M368" s="78">
        <f t="shared" si="149"/>
        <v>0</v>
      </c>
      <c r="N368" s="78">
        <v>0</v>
      </c>
      <c r="O368" s="82"/>
      <c r="P368" s="74"/>
    </row>
    <row r="369" spans="1:16" s="73" customFormat="1" x14ac:dyDescent="0.2">
      <c r="A369" s="72"/>
      <c r="B369" s="72" t="s">
        <v>563</v>
      </c>
      <c r="C369" s="72" t="s">
        <v>449</v>
      </c>
      <c r="D369" s="78">
        <v>0</v>
      </c>
      <c r="E369" s="78">
        <v>0</v>
      </c>
      <c r="F369" s="78">
        <v>250</v>
      </c>
      <c r="G369" s="78">
        <v>371.12</v>
      </c>
      <c r="H369" s="79">
        <f t="shared" ref="H369" si="158">(G369-F369)/F369</f>
        <v>0.48448000000000002</v>
      </c>
      <c r="I369" s="78">
        <v>4194.4799999999996</v>
      </c>
      <c r="J369" s="78">
        <f t="shared" si="146"/>
        <v>5921.6188235294112</v>
      </c>
      <c r="K369" s="82">
        <f t="shared" si="147"/>
        <v>14.956075726259462</v>
      </c>
      <c r="L369" s="78">
        <f t="shared" si="150"/>
        <v>155.28</v>
      </c>
      <c r="M369" s="78">
        <f t="shared" si="149"/>
        <v>3146.3694117647055</v>
      </c>
      <c r="N369" s="78">
        <v>10000</v>
      </c>
      <c r="O369" s="82">
        <f t="shared" si="155"/>
        <v>25.945462384134508</v>
      </c>
      <c r="P369" s="74"/>
    </row>
    <row r="370" spans="1:16" s="73" customFormat="1" x14ac:dyDescent="0.2">
      <c r="A370" s="72"/>
      <c r="B370" s="72" t="s">
        <v>564</v>
      </c>
      <c r="C370" s="72" t="s">
        <v>451</v>
      </c>
      <c r="D370" s="78">
        <v>6712.82</v>
      </c>
      <c r="E370" s="78">
        <v>6303.26</v>
      </c>
      <c r="F370" s="78">
        <v>5207.9799999999996</v>
      </c>
      <c r="G370" s="78">
        <v>15068.6</v>
      </c>
      <c r="H370" s="79">
        <f t="shared" ref="H370" si="159">(G370-F370)/F370</f>
        <v>1.8933674860502541</v>
      </c>
      <c r="I370" s="78">
        <v>10704.52</v>
      </c>
      <c r="J370" s="78">
        <f t="shared" si="146"/>
        <v>15112.263529411766</v>
      </c>
      <c r="K370" s="82">
        <f t="shared" si="147"/>
        <v>2.897650041262355E-3</v>
      </c>
      <c r="L370" s="78">
        <f t="shared" si="150"/>
        <v>8323.1649999999991</v>
      </c>
      <c r="M370" s="78">
        <f t="shared" si="149"/>
        <v>15090.431764705883</v>
      </c>
      <c r="N370" s="78">
        <v>15000</v>
      </c>
      <c r="O370" s="82">
        <f t="shared" si="155"/>
        <v>-4.5525131730884327E-3</v>
      </c>
      <c r="P370" s="74"/>
    </row>
    <row r="371" spans="1:16" s="73" customFormat="1" x14ac:dyDescent="0.2">
      <c r="A371" s="72"/>
      <c r="B371" s="72" t="s">
        <v>565</v>
      </c>
      <c r="C371" s="72" t="s">
        <v>566</v>
      </c>
      <c r="D371" s="78">
        <v>0</v>
      </c>
      <c r="E371" s="78">
        <v>0</v>
      </c>
      <c r="F371" s="78">
        <v>0</v>
      </c>
      <c r="G371" s="78">
        <v>0</v>
      </c>
      <c r="H371" s="79"/>
      <c r="I371" s="78">
        <v>282.2</v>
      </c>
      <c r="J371" s="78">
        <f t="shared" si="146"/>
        <v>398.4</v>
      </c>
      <c r="K371" s="82"/>
      <c r="L371" s="78">
        <f t="shared" si="150"/>
        <v>0</v>
      </c>
      <c r="M371" s="78">
        <f t="shared" si="149"/>
        <v>199.2</v>
      </c>
      <c r="N371" s="78">
        <v>2000</v>
      </c>
      <c r="O371" s="82"/>
      <c r="P371" s="74"/>
    </row>
    <row r="372" spans="1:16" s="73" customFormat="1" x14ac:dyDescent="0.2">
      <c r="A372" s="72"/>
      <c r="B372" s="72" t="s">
        <v>567</v>
      </c>
      <c r="C372" s="72" t="s">
        <v>568</v>
      </c>
      <c r="D372" s="78">
        <v>0</v>
      </c>
      <c r="E372" s="78">
        <v>0</v>
      </c>
      <c r="F372" s="78">
        <v>0</v>
      </c>
      <c r="G372" s="78">
        <v>0</v>
      </c>
      <c r="H372" s="79"/>
      <c r="I372" s="78">
        <v>0</v>
      </c>
      <c r="J372" s="78">
        <f t="shared" si="146"/>
        <v>0</v>
      </c>
      <c r="K372" s="82"/>
      <c r="L372" s="78">
        <f t="shared" si="150"/>
        <v>0</v>
      </c>
      <c r="M372" s="78">
        <f t="shared" si="149"/>
        <v>0</v>
      </c>
      <c r="N372" s="78">
        <v>0</v>
      </c>
      <c r="O372" s="82"/>
      <c r="P372" s="74"/>
    </row>
    <row r="373" spans="1:16" s="73" customFormat="1" x14ac:dyDescent="0.2">
      <c r="A373" s="72"/>
      <c r="B373" s="72" t="s">
        <v>569</v>
      </c>
      <c r="C373" s="72" t="s">
        <v>570</v>
      </c>
      <c r="D373" s="78">
        <v>583.59</v>
      </c>
      <c r="E373" s="78">
        <v>2535</v>
      </c>
      <c r="F373" s="78">
        <v>1989.94</v>
      </c>
      <c r="G373" s="78">
        <v>12732.87</v>
      </c>
      <c r="H373" s="79">
        <f t="shared" ref="H373" si="160">(G373-F373)/F373</f>
        <v>5.3986200588962481</v>
      </c>
      <c r="I373" s="78">
        <v>674.01</v>
      </c>
      <c r="J373" s="78">
        <f t="shared" si="146"/>
        <v>951.54352941176467</v>
      </c>
      <c r="K373" s="82">
        <f t="shared" si="147"/>
        <v>-0.92526873129060727</v>
      </c>
      <c r="L373" s="78">
        <f t="shared" si="150"/>
        <v>4460.3500000000004</v>
      </c>
      <c r="M373" s="78">
        <f t="shared" si="149"/>
        <v>6842.206764705883</v>
      </c>
      <c r="N373" s="78">
        <v>1000</v>
      </c>
      <c r="O373" s="82">
        <f t="shared" si="155"/>
        <v>-0.92146311083047261</v>
      </c>
      <c r="P373" s="74"/>
    </row>
    <row r="374" spans="1:16" s="73" customFormat="1" x14ac:dyDescent="0.2">
      <c r="A374" s="72"/>
      <c r="B374" s="72" t="s">
        <v>571</v>
      </c>
      <c r="C374" s="72" t="s">
        <v>572</v>
      </c>
      <c r="D374" s="78">
        <v>20998</v>
      </c>
      <c r="E374" s="78">
        <v>5652</v>
      </c>
      <c r="F374" s="78">
        <v>1</v>
      </c>
      <c r="G374" s="78">
        <v>0</v>
      </c>
      <c r="H374" s="79"/>
      <c r="I374" s="78">
        <v>0</v>
      </c>
      <c r="J374" s="78">
        <f t="shared" si="146"/>
        <v>0</v>
      </c>
      <c r="K374" s="82"/>
      <c r="L374" s="78">
        <f t="shared" si="150"/>
        <v>6662.75</v>
      </c>
      <c r="M374" s="78">
        <f t="shared" si="149"/>
        <v>0</v>
      </c>
      <c r="N374" s="78">
        <v>0</v>
      </c>
      <c r="O374" s="82"/>
      <c r="P374" s="74"/>
    </row>
    <row r="375" spans="1:16" s="73" customFormat="1" x14ac:dyDescent="0.2">
      <c r="A375" s="72"/>
      <c r="B375" s="72" t="s">
        <v>573</v>
      </c>
      <c r="C375" s="72" t="s">
        <v>574</v>
      </c>
      <c r="D375" s="78">
        <v>0</v>
      </c>
      <c r="E375" s="78">
        <v>0</v>
      </c>
      <c r="F375" s="78">
        <v>0</v>
      </c>
      <c r="G375" s="78">
        <v>0</v>
      </c>
      <c r="H375" s="79"/>
      <c r="I375" s="78">
        <v>0</v>
      </c>
      <c r="J375" s="78">
        <f t="shared" si="146"/>
        <v>0</v>
      </c>
      <c r="K375" s="82"/>
      <c r="L375" s="78">
        <f t="shared" si="150"/>
        <v>0</v>
      </c>
      <c r="M375" s="78">
        <f t="shared" si="149"/>
        <v>0</v>
      </c>
      <c r="N375" s="78">
        <v>0</v>
      </c>
      <c r="O375" s="82"/>
      <c r="P375" s="74"/>
    </row>
    <row r="376" spans="1:16" s="73" customFormat="1" x14ac:dyDescent="0.2">
      <c r="A376" s="72"/>
      <c r="B376" s="72" t="s">
        <v>575</v>
      </c>
      <c r="C376" s="72" t="s">
        <v>576</v>
      </c>
      <c r="D376" s="78">
        <v>0</v>
      </c>
      <c r="E376" s="78">
        <v>0</v>
      </c>
      <c r="F376" s="78">
        <v>0</v>
      </c>
      <c r="G376" s="78">
        <v>0</v>
      </c>
      <c r="H376" s="79"/>
      <c r="I376" s="78">
        <v>0</v>
      </c>
      <c r="J376" s="78">
        <f t="shared" si="146"/>
        <v>0</v>
      </c>
      <c r="K376" s="82"/>
      <c r="L376" s="78">
        <f t="shared" si="150"/>
        <v>0</v>
      </c>
      <c r="M376" s="78">
        <f t="shared" si="149"/>
        <v>0</v>
      </c>
      <c r="N376" s="78">
        <v>0</v>
      </c>
      <c r="O376" s="82"/>
      <c r="P376" s="74"/>
    </row>
    <row r="377" spans="1:16" s="73" customFormat="1" x14ac:dyDescent="0.2">
      <c r="A377" s="72"/>
      <c r="B377" s="72" t="s">
        <v>577</v>
      </c>
      <c r="C377" s="72" t="s">
        <v>457</v>
      </c>
      <c r="D377" s="78">
        <v>4538.96</v>
      </c>
      <c r="E377" s="78">
        <v>0</v>
      </c>
      <c r="F377" s="78">
        <v>12012.22</v>
      </c>
      <c r="G377" s="78">
        <v>29062.12</v>
      </c>
      <c r="H377" s="79">
        <f t="shared" ref="H377:H381" si="161">(G377-F377)/F377</f>
        <v>1.4193795984422533</v>
      </c>
      <c r="I377" s="78">
        <v>14291.54</v>
      </c>
      <c r="J377" s="78">
        <f t="shared" si="146"/>
        <v>20176.291764705886</v>
      </c>
      <c r="K377" s="82">
        <f t="shared" si="147"/>
        <v>-0.30575292632795248</v>
      </c>
      <c r="L377" s="78">
        <f t="shared" si="150"/>
        <v>11403.325000000001</v>
      </c>
      <c r="M377" s="78">
        <f t="shared" si="149"/>
        <v>24619.205882352944</v>
      </c>
      <c r="N377" s="78">
        <v>100000</v>
      </c>
      <c r="O377" s="82">
        <f t="shared" si="155"/>
        <v>2.4409052058143041</v>
      </c>
      <c r="P377" s="74" t="s">
        <v>1611</v>
      </c>
    </row>
    <row r="378" spans="1:16" s="73" customFormat="1" x14ac:dyDescent="0.2">
      <c r="A378" s="72"/>
      <c r="B378" s="72" t="s">
        <v>578</v>
      </c>
      <c r="C378" s="72" t="s">
        <v>459</v>
      </c>
      <c r="D378" s="78">
        <v>721.43</v>
      </c>
      <c r="E378" s="78">
        <v>798.25</v>
      </c>
      <c r="F378" s="78">
        <v>497.43</v>
      </c>
      <c r="G378" s="78">
        <v>2816.51</v>
      </c>
      <c r="H378" s="79">
        <f t="shared" si="161"/>
        <v>4.6621233138331029</v>
      </c>
      <c r="I378" s="78">
        <v>819.1</v>
      </c>
      <c r="J378" s="78">
        <f t="shared" si="146"/>
        <v>1156.3764705882354</v>
      </c>
      <c r="K378" s="82">
        <f t="shared" si="147"/>
        <v>-0.58942930414298711</v>
      </c>
      <c r="L378" s="78">
        <f t="shared" si="150"/>
        <v>1208.405</v>
      </c>
      <c r="M378" s="78">
        <f t="shared" si="149"/>
        <v>1986.4432352941178</v>
      </c>
      <c r="N378" s="78">
        <v>1500</v>
      </c>
      <c r="O378" s="82">
        <f t="shared" si="155"/>
        <v>-0.46742599884253921</v>
      </c>
      <c r="P378" s="74"/>
    </row>
    <row r="379" spans="1:16" s="73" customFormat="1" x14ac:dyDescent="0.2">
      <c r="A379" s="72"/>
      <c r="B379" s="72" t="s">
        <v>579</v>
      </c>
      <c r="C379" s="72" t="s">
        <v>580</v>
      </c>
      <c r="D379" s="78">
        <v>4148.26</v>
      </c>
      <c r="E379" s="78">
        <v>1823.63</v>
      </c>
      <c r="F379" s="78">
        <v>3136.27</v>
      </c>
      <c r="G379" s="78">
        <v>3277.67</v>
      </c>
      <c r="H379" s="79">
        <f t="shared" si="161"/>
        <v>4.5085403999017969E-2</v>
      </c>
      <c r="I379" s="78">
        <v>2255.59</v>
      </c>
      <c r="J379" s="78">
        <f t="shared" si="146"/>
        <v>3184.3623529411766</v>
      </c>
      <c r="K379" s="82">
        <f t="shared" si="147"/>
        <v>-2.8467675836439749E-2</v>
      </c>
      <c r="L379" s="78">
        <f t="shared" si="150"/>
        <v>3096.4575</v>
      </c>
      <c r="M379" s="78">
        <f t="shared" si="149"/>
        <v>3231.0161764705881</v>
      </c>
      <c r="N379" s="78">
        <v>10000</v>
      </c>
      <c r="O379" s="82">
        <f t="shared" si="155"/>
        <v>2.0509477769269022</v>
      </c>
      <c r="P379" s="74"/>
    </row>
    <row r="380" spans="1:16" s="73" customFormat="1" x14ac:dyDescent="0.2">
      <c r="A380" s="72"/>
      <c r="B380" s="72" t="s">
        <v>581</v>
      </c>
      <c r="C380" s="72" t="s">
        <v>582</v>
      </c>
      <c r="D380" s="78">
        <v>6400.1</v>
      </c>
      <c r="E380" s="78">
        <v>2078.16</v>
      </c>
      <c r="F380" s="78">
        <v>2197.91</v>
      </c>
      <c r="G380" s="78">
        <v>1938.36</v>
      </c>
      <c r="H380" s="79">
        <f t="shared" si="161"/>
        <v>-0.11808945771209921</v>
      </c>
      <c r="I380" s="78">
        <v>5016.87</v>
      </c>
      <c r="J380" s="78">
        <f t="shared" si="146"/>
        <v>7082.64</v>
      </c>
      <c r="K380" s="82">
        <f t="shared" si="147"/>
        <v>2.6539342536990036</v>
      </c>
      <c r="L380" s="78">
        <f t="shared" si="150"/>
        <v>3153.6325000000002</v>
      </c>
      <c r="M380" s="78">
        <f t="shared" si="149"/>
        <v>4510.5</v>
      </c>
      <c r="N380" s="78">
        <v>7500</v>
      </c>
      <c r="O380" s="82">
        <f t="shared" si="155"/>
        <v>2.8692502940630225</v>
      </c>
      <c r="P380" s="74"/>
    </row>
    <row r="381" spans="1:16" s="73" customFormat="1" x14ac:dyDescent="0.2">
      <c r="A381" s="72"/>
      <c r="B381" s="72" t="s">
        <v>583</v>
      </c>
      <c r="C381" s="72" t="s">
        <v>447</v>
      </c>
      <c r="D381" s="78">
        <v>29229.42</v>
      </c>
      <c r="E381" s="78">
        <v>10903.11</v>
      </c>
      <c r="F381" s="78">
        <v>11639.1</v>
      </c>
      <c r="G381" s="78">
        <v>13073.04</v>
      </c>
      <c r="H381" s="79">
        <f t="shared" si="161"/>
        <v>0.12320024744181256</v>
      </c>
      <c r="I381" s="78">
        <v>35480.35</v>
      </c>
      <c r="J381" s="78">
        <f t="shared" si="146"/>
        <v>50089.905882352934</v>
      </c>
      <c r="K381" s="82">
        <f t="shared" si="147"/>
        <v>2.8315423101553221</v>
      </c>
      <c r="L381" s="78">
        <f t="shared" si="150"/>
        <v>16211.1675</v>
      </c>
      <c r="M381" s="78">
        <f t="shared" si="149"/>
        <v>31581.472941176467</v>
      </c>
      <c r="N381" s="78">
        <v>40000</v>
      </c>
      <c r="O381" s="82">
        <f t="shared" si="155"/>
        <v>2.0597320898582119</v>
      </c>
      <c r="P381" s="74"/>
    </row>
    <row r="382" spans="1:16" s="73" customFormat="1" x14ac:dyDescent="0.2">
      <c r="A382" s="72"/>
      <c r="B382" s="72" t="s">
        <v>584</v>
      </c>
      <c r="C382" s="72" t="s">
        <v>585</v>
      </c>
      <c r="D382" s="78">
        <v>115.98</v>
      </c>
      <c r="E382" s="78">
        <v>910.3</v>
      </c>
      <c r="F382" s="78">
        <v>0</v>
      </c>
      <c r="G382" s="78">
        <v>0</v>
      </c>
      <c r="H382" s="79"/>
      <c r="I382" s="78">
        <v>35</v>
      </c>
      <c r="J382" s="78">
        <f t="shared" si="146"/>
        <v>49.411764705882348</v>
      </c>
      <c r="K382" s="82"/>
      <c r="L382" s="78">
        <f t="shared" si="150"/>
        <v>256.57</v>
      </c>
      <c r="M382" s="78">
        <f t="shared" si="149"/>
        <v>24.705882352941174</v>
      </c>
      <c r="N382" s="78">
        <v>300</v>
      </c>
      <c r="O382" s="81"/>
      <c r="P382" s="74"/>
    </row>
    <row r="383" spans="1:16" s="73" customFormat="1" hidden="1" x14ac:dyDescent="0.2">
      <c r="A383" s="72"/>
      <c r="B383" s="72" t="s">
        <v>586</v>
      </c>
      <c r="C383" s="72" t="s">
        <v>587</v>
      </c>
      <c r="D383" s="78">
        <v>0</v>
      </c>
      <c r="E383" s="78">
        <v>0</v>
      </c>
      <c r="F383" s="78">
        <v>0</v>
      </c>
      <c r="G383" s="78">
        <v>0</v>
      </c>
      <c r="H383" s="79"/>
      <c r="I383" s="78">
        <v>0</v>
      </c>
      <c r="J383" s="78">
        <f t="shared" si="146"/>
        <v>0</v>
      </c>
      <c r="K383" s="82"/>
      <c r="L383" s="78">
        <f t="shared" si="150"/>
        <v>0</v>
      </c>
      <c r="M383" s="78">
        <f t="shared" si="149"/>
        <v>0</v>
      </c>
      <c r="N383" s="78">
        <v>0</v>
      </c>
      <c r="O383" s="81"/>
      <c r="P383" s="74"/>
    </row>
    <row r="384" spans="1:16" s="73" customFormat="1" hidden="1" x14ac:dyDescent="0.2">
      <c r="A384" s="72"/>
      <c r="B384" s="72" t="s">
        <v>588</v>
      </c>
      <c r="C384" s="72" t="s">
        <v>589</v>
      </c>
      <c r="D384" s="78">
        <v>0</v>
      </c>
      <c r="E384" s="78">
        <v>0</v>
      </c>
      <c r="F384" s="78">
        <v>0</v>
      </c>
      <c r="G384" s="78">
        <v>0</v>
      </c>
      <c r="H384" s="79"/>
      <c r="I384" s="78">
        <v>0</v>
      </c>
      <c r="J384" s="78">
        <f t="shared" si="146"/>
        <v>0</v>
      </c>
      <c r="K384" s="82"/>
      <c r="L384" s="78">
        <f t="shared" si="150"/>
        <v>0</v>
      </c>
      <c r="M384" s="78">
        <f t="shared" si="149"/>
        <v>0</v>
      </c>
      <c r="N384" s="78">
        <v>0</v>
      </c>
      <c r="O384" s="81"/>
      <c r="P384" s="74"/>
    </row>
    <row r="385" spans="1:16" s="73" customFormat="1" hidden="1" x14ac:dyDescent="0.2">
      <c r="A385" s="72"/>
      <c r="B385" s="72" t="s">
        <v>590</v>
      </c>
      <c r="C385" s="72" t="s">
        <v>591</v>
      </c>
      <c r="D385" s="78">
        <v>0</v>
      </c>
      <c r="E385" s="78">
        <v>0</v>
      </c>
      <c r="F385" s="78">
        <v>0</v>
      </c>
      <c r="G385" s="78">
        <v>0</v>
      </c>
      <c r="H385" s="79"/>
      <c r="I385" s="78">
        <v>0</v>
      </c>
      <c r="J385" s="78">
        <f t="shared" si="146"/>
        <v>0</v>
      </c>
      <c r="K385" s="82"/>
      <c r="L385" s="78">
        <f t="shared" si="150"/>
        <v>0</v>
      </c>
      <c r="M385" s="78">
        <f t="shared" si="149"/>
        <v>0</v>
      </c>
      <c r="N385" s="78">
        <v>0</v>
      </c>
      <c r="O385" s="81"/>
      <c r="P385" s="74"/>
    </row>
    <row r="386" spans="1:16" s="73" customFormat="1" hidden="1" x14ac:dyDescent="0.2">
      <c r="A386" s="72"/>
      <c r="B386" s="72" t="s">
        <v>592</v>
      </c>
      <c r="C386" s="72" t="s">
        <v>593</v>
      </c>
      <c r="D386" s="78">
        <v>0</v>
      </c>
      <c r="E386" s="78">
        <v>0</v>
      </c>
      <c r="F386" s="78">
        <v>0</v>
      </c>
      <c r="G386" s="78">
        <v>0</v>
      </c>
      <c r="H386" s="79"/>
      <c r="I386" s="78">
        <v>0</v>
      </c>
      <c r="J386" s="78">
        <f t="shared" si="146"/>
        <v>0</v>
      </c>
      <c r="K386" s="82"/>
      <c r="L386" s="78">
        <f t="shared" si="150"/>
        <v>0</v>
      </c>
      <c r="M386" s="78">
        <f t="shared" si="149"/>
        <v>0</v>
      </c>
      <c r="N386" s="78">
        <v>0</v>
      </c>
      <c r="O386" s="81"/>
      <c r="P386" s="74"/>
    </row>
    <row r="387" spans="1:16" s="73" customFormat="1" hidden="1" x14ac:dyDescent="0.2">
      <c r="A387" s="72"/>
      <c r="B387" s="72" t="s">
        <v>594</v>
      </c>
      <c r="C387" s="72" t="s">
        <v>595</v>
      </c>
      <c r="D387" s="78">
        <v>0</v>
      </c>
      <c r="E387" s="78">
        <v>0</v>
      </c>
      <c r="F387" s="78">
        <v>0</v>
      </c>
      <c r="G387" s="78">
        <v>0</v>
      </c>
      <c r="H387" s="79"/>
      <c r="I387" s="78">
        <v>0</v>
      </c>
      <c r="J387" s="78">
        <f t="shared" si="146"/>
        <v>0</v>
      </c>
      <c r="K387" s="82"/>
      <c r="L387" s="78">
        <f t="shared" si="150"/>
        <v>0</v>
      </c>
      <c r="M387" s="78">
        <f t="shared" si="149"/>
        <v>0</v>
      </c>
      <c r="N387" s="78">
        <v>0</v>
      </c>
      <c r="O387" s="81"/>
      <c r="P387" s="74"/>
    </row>
    <row r="388" spans="1:16" s="73" customFormat="1" hidden="1" x14ac:dyDescent="0.2">
      <c r="A388" s="72"/>
      <c r="B388" s="72" t="s">
        <v>596</v>
      </c>
      <c r="C388" s="72" t="s">
        <v>597</v>
      </c>
      <c r="D388" s="78">
        <v>0</v>
      </c>
      <c r="E388" s="78">
        <v>0</v>
      </c>
      <c r="F388" s="78">
        <v>0</v>
      </c>
      <c r="G388" s="78">
        <v>0</v>
      </c>
      <c r="H388" s="79"/>
      <c r="I388" s="78">
        <v>0</v>
      </c>
      <c r="J388" s="78">
        <f t="shared" si="146"/>
        <v>0</v>
      </c>
      <c r="K388" s="82"/>
      <c r="L388" s="78">
        <f t="shared" si="150"/>
        <v>0</v>
      </c>
      <c r="M388" s="78">
        <f t="shared" si="149"/>
        <v>0</v>
      </c>
      <c r="N388" s="78">
        <v>0</v>
      </c>
      <c r="O388" s="81"/>
      <c r="P388" s="74"/>
    </row>
    <row r="389" spans="1:16" s="73" customFormat="1" hidden="1" x14ac:dyDescent="0.2">
      <c r="A389" s="72"/>
      <c r="B389" s="72" t="s">
        <v>598</v>
      </c>
      <c r="C389" s="72" t="s">
        <v>599</v>
      </c>
      <c r="D389" s="78">
        <v>0</v>
      </c>
      <c r="E389" s="78">
        <v>0</v>
      </c>
      <c r="F389" s="78">
        <v>0</v>
      </c>
      <c r="G389" s="78">
        <v>0</v>
      </c>
      <c r="H389" s="79"/>
      <c r="I389" s="78">
        <v>0</v>
      </c>
      <c r="J389" s="78">
        <f t="shared" si="146"/>
        <v>0</v>
      </c>
      <c r="K389" s="82"/>
      <c r="L389" s="78">
        <f t="shared" si="150"/>
        <v>0</v>
      </c>
      <c r="M389" s="78">
        <f t="shared" si="149"/>
        <v>0</v>
      </c>
      <c r="N389" s="78">
        <v>0</v>
      </c>
      <c r="O389" s="81"/>
      <c r="P389" s="74"/>
    </row>
    <row r="390" spans="1:16" s="73" customFormat="1" hidden="1" x14ac:dyDescent="0.2">
      <c r="A390" s="72"/>
      <c r="B390" s="72" t="s">
        <v>600</v>
      </c>
      <c r="C390" s="72" t="s">
        <v>601</v>
      </c>
      <c r="D390" s="78">
        <v>0</v>
      </c>
      <c r="E390" s="78">
        <v>0</v>
      </c>
      <c r="F390" s="78">
        <v>0</v>
      </c>
      <c r="G390" s="78">
        <v>0</v>
      </c>
      <c r="H390" s="79"/>
      <c r="I390" s="78">
        <v>0</v>
      </c>
      <c r="J390" s="78">
        <f t="shared" si="146"/>
        <v>0</v>
      </c>
      <c r="K390" s="82"/>
      <c r="L390" s="78">
        <f t="shared" si="150"/>
        <v>0</v>
      </c>
      <c r="M390" s="78">
        <f t="shared" si="149"/>
        <v>0</v>
      </c>
      <c r="N390" s="78">
        <v>0</v>
      </c>
      <c r="O390" s="81"/>
      <c r="P390" s="74"/>
    </row>
    <row r="391" spans="1:16" s="73" customFormat="1" hidden="1" x14ac:dyDescent="0.2">
      <c r="A391" s="72"/>
      <c r="B391" s="72" t="s">
        <v>602</v>
      </c>
      <c r="C391" s="72" t="s">
        <v>603</v>
      </c>
      <c r="D391" s="78">
        <v>0</v>
      </c>
      <c r="E391" s="78">
        <v>0</v>
      </c>
      <c r="F391" s="78">
        <v>0</v>
      </c>
      <c r="G391" s="78">
        <v>0</v>
      </c>
      <c r="H391" s="79"/>
      <c r="I391" s="78">
        <v>0</v>
      </c>
      <c r="J391" s="78">
        <f t="shared" si="146"/>
        <v>0</v>
      </c>
      <c r="K391" s="82"/>
      <c r="L391" s="78">
        <f t="shared" si="150"/>
        <v>0</v>
      </c>
      <c r="M391" s="78">
        <f t="shared" si="149"/>
        <v>0</v>
      </c>
      <c r="N391" s="78">
        <v>0</v>
      </c>
      <c r="O391" s="81"/>
      <c r="P391" s="74"/>
    </row>
    <row r="392" spans="1:16" s="73" customFormat="1" hidden="1" x14ac:dyDescent="0.2">
      <c r="A392" s="72"/>
      <c r="B392" s="72" t="s">
        <v>604</v>
      </c>
      <c r="C392" s="72" t="s">
        <v>605</v>
      </c>
      <c r="D392" s="78">
        <v>0</v>
      </c>
      <c r="E392" s="78">
        <v>0</v>
      </c>
      <c r="F392" s="78">
        <v>0</v>
      </c>
      <c r="G392" s="78">
        <v>0</v>
      </c>
      <c r="H392" s="79"/>
      <c r="I392" s="78">
        <v>0</v>
      </c>
      <c r="J392" s="78">
        <f t="shared" si="146"/>
        <v>0</v>
      </c>
      <c r="K392" s="82"/>
      <c r="L392" s="78">
        <f t="shared" si="150"/>
        <v>0</v>
      </c>
      <c r="M392" s="78">
        <f t="shared" si="149"/>
        <v>0</v>
      </c>
      <c r="N392" s="78">
        <v>0</v>
      </c>
      <c r="O392" s="81"/>
      <c r="P392" s="74"/>
    </row>
    <row r="393" spans="1:16" s="73" customFormat="1" hidden="1" x14ac:dyDescent="0.2">
      <c r="A393" s="72"/>
      <c r="B393" s="72" t="s">
        <v>606</v>
      </c>
      <c r="C393" s="72" t="s">
        <v>607</v>
      </c>
      <c r="D393" s="78">
        <v>0</v>
      </c>
      <c r="E393" s="78">
        <v>0</v>
      </c>
      <c r="F393" s="78">
        <v>0</v>
      </c>
      <c r="G393" s="78">
        <v>0</v>
      </c>
      <c r="H393" s="79"/>
      <c r="I393" s="78">
        <v>0</v>
      </c>
      <c r="J393" s="78">
        <f t="shared" si="146"/>
        <v>0</v>
      </c>
      <c r="K393" s="82"/>
      <c r="L393" s="78">
        <f t="shared" si="150"/>
        <v>0</v>
      </c>
      <c r="M393" s="78">
        <f t="shared" si="149"/>
        <v>0</v>
      </c>
      <c r="N393" s="78">
        <v>0</v>
      </c>
      <c r="O393" s="81"/>
      <c r="P393" s="74"/>
    </row>
    <row r="394" spans="1:16" s="73" customFormat="1" hidden="1" x14ac:dyDescent="0.2">
      <c r="A394" s="72"/>
      <c r="B394" s="72" t="s">
        <v>608</v>
      </c>
      <c r="C394" s="72" t="s">
        <v>605</v>
      </c>
      <c r="D394" s="78">
        <v>0</v>
      </c>
      <c r="E394" s="78">
        <v>0</v>
      </c>
      <c r="F394" s="78">
        <v>0</v>
      </c>
      <c r="G394" s="78">
        <v>0</v>
      </c>
      <c r="H394" s="79"/>
      <c r="I394" s="78">
        <v>0</v>
      </c>
      <c r="J394" s="78">
        <f t="shared" si="146"/>
        <v>0</v>
      </c>
      <c r="K394" s="82"/>
      <c r="L394" s="78">
        <f t="shared" si="150"/>
        <v>0</v>
      </c>
      <c r="M394" s="78">
        <f t="shared" si="149"/>
        <v>0</v>
      </c>
      <c r="N394" s="78">
        <v>0</v>
      </c>
      <c r="O394" s="81"/>
      <c r="P394" s="74"/>
    </row>
    <row r="395" spans="1:16" s="73" customFormat="1" hidden="1" x14ac:dyDescent="0.2">
      <c r="A395" s="72"/>
      <c r="B395" s="72" t="s">
        <v>609</v>
      </c>
      <c r="C395" s="72" t="s">
        <v>485</v>
      </c>
      <c r="D395" s="78">
        <v>0</v>
      </c>
      <c r="E395" s="78">
        <v>0</v>
      </c>
      <c r="F395" s="78">
        <v>0</v>
      </c>
      <c r="G395" s="78">
        <v>0</v>
      </c>
      <c r="H395" s="79"/>
      <c r="I395" s="78">
        <v>0</v>
      </c>
      <c r="J395" s="78">
        <f t="shared" si="146"/>
        <v>0</v>
      </c>
      <c r="K395" s="82"/>
      <c r="L395" s="78">
        <f t="shared" si="150"/>
        <v>0</v>
      </c>
      <c r="M395" s="78">
        <f t="shared" si="149"/>
        <v>0</v>
      </c>
      <c r="N395" s="78">
        <v>0</v>
      </c>
      <c r="O395" s="81"/>
      <c r="P395" s="74"/>
    </row>
    <row r="396" spans="1:16" s="73" customFormat="1" hidden="1" x14ac:dyDescent="0.2">
      <c r="A396" s="72"/>
      <c r="B396" s="72" t="s">
        <v>610</v>
      </c>
      <c r="C396" s="72" t="s">
        <v>611</v>
      </c>
      <c r="D396" s="78">
        <v>0</v>
      </c>
      <c r="E396" s="78">
        <v>0</v>
      </c>
      <c r="F396" s="78">
        <v>0</v>
      </c>
      <c r="G396" s="78">
        <v>0</v>
      </c>
      <c r="H396" s="79"/>
      <c r="I396" s="78">
        <v>0</v>
      </c>
      <c r="J396" s="78">
        <f t="shared" si="146"/>
        <v>0</v>
      </c>
      <c r="K396" s="82"/>
      <c r="L396" s="78">
        <f t="shared" si="150"/>
        <v>0</v>
      </c>
      <c r="M396" s="78">
        <f t="shared" si="149"/>
        <v>0</v>
      </c>
      <c r="N396" s="78">
        <v>0</v>
      </c>
      <c r="O396" s="81"/>
      <c r="P396" s="74"/>
    </row>
    <row r="397" spans="1:16" s="73" customFormat="1" hidden="1" x14ac:dyDescent="0.2">
      <c r="A397" s="72"/>
      <c r="B397" s="72" t="s">
        <v>612</v>
      </c>
      <c r="C397" s="72" t="s">
        <v>613</v>
      </c>
      <c r="D397" s="78">
        <v>0</v>
      </c>
      <c r="E397" s="78">
        <v>0</v>
      </c>
      <c r="F397" s="78">
        <v>0</v>
      </c>
      <c r="G397" s="78">
        <v>0</v>
      </c>
      <c r="H397" s="79"/>
      <c r="I397" s="78">
        <v>0</v>
      </c>
      <c r="J397" s="78">
        <f t="shared" si="146"/>
        <v>0</v>
      </c>
      <c r="K397" s="82"/>
      <c r="L397" s="78">
        <f t="shared" si="150"/>
        <v>0</v>
      </c>
      <c r="M397" s="78">
        <f t="shared" si="149"/>
        <v>0</v>
      </c>
      <c r="N397" s="78">
        <v>0</v>
      </c>
      <c r="O397" s="81"/>
      <c r="P397" s="74"/>
    </row>
    <row r="398" spans="1:16" s="73" customFormat="1" hidden="1" x14ac:dyDescent="0.2">
      <c r="A398" s="72"/>
      <c r="B398" s="72" t="s">
        <v>614</v>
      </c>
      <c r="C398" s="72" t="s">
        <v>615</v>
      </c>
      <c r="D398" s="78">
        <v>0</v>
      </c>
      <c r="E398" s="78">
        <v>0</v>
      </c>
      <c r="F398" s="78">
        <v>0</v>
      </c>
      <c r="G398" s="78">
        <v>0</v>
      </c>
      <c r="H398" s="79"/>
      <c r="I398" s="78">
        <v>0</v>
      </c>
      <c r="J398" s="78">
        <f t="shared" si="146"/>
        <v>0</v>
      </c>
      <c r="K398" s="82"/>
      <c r="L398" s="78">
        <f t="shared" si="150"/>
        <v>0</v>
      </c>
      <c r="M398" s="78">
        <f t="shared" si="149"/>
        <v>0</v>
      </c>
      <c r="N398" s="78">
        <v>0</v>
      </c>
      <c r="O398" s="81"/>
      <c r="P398" s="74"/>
    </row>
    <row r="399" spans="1:16" s="73" customFormat="1" hidden="1" x14ac:dyDescent="0.2">
      <c r="A399" s="72"/>
      <c r="B399" s="72" t="s">
        <v>616</v>
      </c>
      <c r="C399" s="72" t="s">
        <v>617</v>
      </c>
      <c r="D399" s="78">
        <v>0</v>
      </c>
      <c r="E399" s="78">
        <v>0</v>
      </c>
      <c r="F399" s="78">
        <v>0</v>
      </c>
      <c r="G399" s="78">
        <v>0</v>
      </c>
      <c r="H399" s="79"/>
      <c r="I399" s="78">
        <v>0</v>
      </c>
      <c r="J399" s="78">
        <f t="shared" si="146"/>
        <v>0</v>
      </c>
      <c r="K399" s="82"/>
      <c r="L399" s="78">
        <f t="shared" si="150"/>
        <v>0</v>
      </c>
      <c r="M399" s="78">
        <f t="shared" si="149"/>
        <v>0</v>
      </c>
      <c r="N399" s="78">
        <v>0</v>
      </c>
      <c r="O399" s="81"/>
      <c r="P399" s="74"/>
    </row>
    <row r="400" spans="1:16" s="73" customFormat="1" hidden="1" x14ac:dyDescent="0.2">
      <c r="A400" s="72"/>
      <c r="B400" s="72" t="s">
        <v>618</v>
      </c>
      <c r="C400" s="72" t="s">
        <v>619</v>
      </c>
      <c r="D400" s="78">
        <v>0</v>
      </c>
      <c r="E400" s="78">
        <v>0</v>
      </c>
      <c r="F400" s="78">
        <v>0</v>
      </c>
      <c r="G400" s="78">
        <v>0</v>
      </c>
      <c r="H400" s="79"/>
      <c r="I400" s="78">
        <v>0</v>
      </c>
      <c r="J400" s="78">
        <f t="shared" si="146"/>
        <v>0</v>
      </c>
      <c r="K400" s="82"/>
      <c r="L400" s="78">
        <f t="shared" si="150"/>
        <v>0</v>
      </c>
      <c r="M400" s="78">
        <f t="shared" si="149"/>
        <v>0</v>
      </c>
      <c r="N400" s="78">
        <v>0</v>
      </c>
      <c r="O400" s="81"/>
      <c r="P400" s="74"/>
    </row>
    <row r="401" spans="1:16" s="73" customFormat="1" hidden="1" x14ac:dyDescent="0.2">
      <c r="A401" s="72"/>
      <c r="B401" s="72" t="s">
        <v>620</v>
      </c>
      <c r="C401" s="72" t="s">
        <v>621</v>
      </c>
      <c r="D401" s="78">
        <v>0</v>
      </c>
      <c r="E401" s="78">
        <v>0</v>
      </c>
      <c r="F401" s="78">
        <v>0</v>
      </c>
      <c r="G401" s="78">
        <v>0</v>
      </c>
      <c r="H401" s="79"/>
      <c r="I401" s="78">
        <v>0</v>
      </c>
      <c r="J401" s="78">
        <f t="shared" si="146"/>
        <v>0</v>
      </c>
      <c r="K401" s="82"/>
      <c r="L401" s="78">
        <f t="shared" si="150"/>
        <v>0</v>
      </c>
      <c r="M401" s="78">
        <f t="shared" si="149"/>
        <v>0</v>
      </c>
      <c r="N401" s="78">
        <v>0</v>
      </c>
      <c r="O401" s="81"/>
      <c r="P401" s="74"/>
    </row>
    <row r="402" spans="1:16" s="73" customFormat="1" hidden="1" x14ac:dyDescent="0.2">
      <c r="A402" s="72"/>
      <c r="B402" s="72" t="s">
        <v>622</v>
      </c>
      <c r="C402" s="72" t="s">
        <v>623</v>
      </c>
      <c r="D402" s="78">
        <v>0</v>
      </c>
      <c r="E402" s="78">
        <v>0</v>
      </c>
      <c r="F402" s="78">
        <v>0</v>
      </c>
      <c r="G402" s="78">
        <v>0</v>
      </c>
      <c r="H402" s="79"/>
      <c r="I402" s="78">
        <v>0</v>
      </c>
      <c r="J402" s="78">
        <f t="shared" ref="J402:J416" si="162">+(I402/8.5)*12</f>
        <v>0</v>
      </c>
      <c r="K402" s="82"/>
      <c r="L402" s="78">
        <f t="shared" si="150"/>
        <v>0</v>
      </c>
      <c r="M402" s="78">
        <f t="shared" ref="M402:M414" si="163">SUM(G402+J402)/2</f>
        <v>0</v>
      </c>
      <c r="N402" s="78">
        <v>0</v>
      </c>
      <c r="O402" s="81"/>
      <c r="P402" s="74"/>
    </row>
    <row r="403" spans="1:16" s="73" customFormat="1" hidden="1" x14ac:dyDescent="0.2">
      <c r="A403" s="72"/>
      <c r="B403" s="72" t="s">
        <v>624</v>
      </c>
      <c r="C403" s="72" t="s">
        <v>625</v>
      </c>
      <c r="D403" s="78">
        <v>0</v>
      </c>
      <c r="E403" s="78">
        <v>0</v>
      </c>
      <c r="F403" s="78">
        <v>0</v>
      </c>
      <c r="G403" s="78">
        <v>0</v>
      </c>
      <c r="H403" s="79"/>
      <c r="I403" s="78">
        <v>0</v>
      </c>
      <c r="J403" s="78">
        <f t="shared" si="162"/>
        <v>0</v>
      </c>
      <c r="K403" s="82"/>
      <c r="L403" s="78">
        <f t="shared" ref="L403:L416" si="164">SUM(D403:G403)/4</f>
        <v>0</v>
      </c>
      <c r="M403" s="78">
        <f t="shared" si="163"/>
        <v>0</v>
      </c>
      <c r="N403" s="78">
        <v>0</v>
      </c>
      <c r="O403" s="81"/>
      <c r="P403" s="74"/>
    </row>
    <row r="404" spans="1:16" s="73" customFormat="1" hidden="1" x14ac:dyDescent="0.2">
      <c r="A404" s="72"/>
      <c r="B404" s="72" t="s">
        <v>626</v>
      </c>
      <c r="C404" s="72" t="s">
        <v>627</v>
      </c>
      <c r="D404" s="78">
        <v>0</v>
      </c>
      <c r="E404" s="78">
        <v>0</v>
      </c>
      <c r="F404" s="78">
        <v>0</v>
      </c>
      <c r="G404" s="78">
        <v>0</v>
      </c>
      <c r="H404" s="79"/>
      <c r="I404" s="78">
        <v>0</v>
      </c>
      <c r="J404" s="78">
        <f t="shared" si="162"/>
        <v>0</v>
      </c>
      <c r="K404" s="82"/>
      <c r="L404" s="78">
        <f t="shared" si="164"/>
        <v>0</v>
      </c>
      <c r="M404" s="78">
        <f t="shared" si="163"/>
        <v>0</v>
      </c>
      <c r="N404" s="78">
        <v>0</v>
      </c>
      <c r="O404" s="81"/>
      <c r="P404" s="74"/>
    </row>
    <row r="405" spans="1:16" s="73" customFormat="1" hidden="1" x14ac:dyDescent="0.2">
      <c r="A405" s="72"/>
      <c r="B405" s="72" t="s">
        <v>628</v>
      </c>
      <c r="C405" s="72" t="s">
        <v>629</v>
      </c>
      <c r="D405" s="78">
        <v>0</v>
      </c>
      <c r="E405" s="78">
        <v>0</v>
      </c>
      <c r="F405" s="78">
        <v>0</v>
      </c>
      <c r="G405" s="78">
        <v>0</v>
      </c>
      <c r="H405" s="79"/>
      <c r="I405" s="78">
        <v>0</v>
      </c>
      <c r="J405" s="78">
        <f t="shared" si="162"/>
        <v>0</v>
      </c>
      <c r="K405" s="82"/>
      <c r="L405" s="78">
        <f t="shared" si="164"/>
        <v>0</v>
      </c>
      <c r="M405" s="78">
        <f t="shared" si="163"/>
        <v>0</v>
      </c>
      <c r="N405" s="78">
        <v>0</v>
      </c>
      <c r="O405" s="81"/>
      <c r="P405" s="74"/>
    </row>
    <row r="406" spans="1:16" s="73" customFormat="1" hidden="1" x14ac:dyDescent="0.2">
      <c r="A406" s="72"/>
      <c r="B406" s="72" t="s">
        <v>630</v>
      </c>
      <c r="C406" s="72" t="s">
        <v>631</v>
      </c>
      <c r="D406" s="78">
        <v>0</v>
      </c>
      <c r="E406" s="78">
        <v>0</v>
      </c>
      <c r="F406" s="78">
        <v>0</v>
      </c>
      <c r="G406" s="78">
        <v>0</v>
      </c>
      <c r="H406" s="79"/>
      <c r="I406" s="78">
        <v>0</v>
      </c>
      <c r="J406" s="78">
        <f t="shared" si="162"/>
        <v>0</v>
      </c>
      <c r="K406" s="82"/>
      <c r="L406" s="78">
        <f t="shared" si="164"/>
        <v>0</v>
      </c>
      <c r="M406" s="78">
        <f t="shared" si="163"/>
        <v>0</v>
      </c>
      <c r="N406" s="78">
        <v>0</v>
      </c>
      <c r="O406" s="81"/>
      <c r="P406" s="74"/>
    </row>
    <row r="407" spans="1:16" s="73" customFormat="1" hidden="1" x14ac:dyDescent="0.2">
      <c r="A407" s="72"/>
      <c r="B407" s="72" t="s">
        <v>632</v>
      </c>
      <c r="C407" s="72" t="s">
        <v>633</v>
      </c>
      <c r="D407" s="78">
        <v>0</v>
      </c>
      <c r="E407" s="78">
        <v>0</v>
      </c>
      <c r="F407" s="78">
        <v>0</v>
      </c>
      <c r="G407" s="78">
        <v>0</v>
      </c>
      <c r="H407" s="79"/>
      <c r="I407" s="78">
        <v>0</v>
      </c>
      <c r="J407" s="78">
        <f t="shared" si="162"/>
        <v>0</v>
      </c>
      <c r="K407" s="82"/>
      <c r="L407" s="78">
        <f t="shared" si="164"/>
        <v>0</v>
      </c>
      <c r="M407" s="78">
        <f t="shared" si="163"/>
        <v>0</v>
      </c>
      <c r="N407" s="78">
        <v>0</v>
      </c>
      <c r="O407" s="81"/>
      <c r="P407" s="74"/>
    </row>
    <row r="408" spans="1:16" s="73" customFormat="1" hidden="1" x14ac:dyDescent="0.2">
      <c r="A408" s="72"/>
      <c r="B408" s="72" t="s">
        <v>634</v>
      </c>
      <c r="C408" s="72" t="s">
        <v>635</v>
      </c>
      <c r="D408" s="78">
        <v>0</v>
      </c>
      <c r="E408" s="78">
        <v>0</v>
      </c>
      <c r="F408" s="78">
        <v>0</v>
      </c>
      <c r="G408" s="78">
        <v>0</v>
      </c>
      <c r="H408" s="79"/>
      <c r="I408" s="78">
        <v>0</v>
      </c>
      <c r="J408" s="78">
        <f t="shared" si="162"/>
        <v>0</v>
      </c>
      <c r="K408" s="82"/>
      <c r="L408" s="78">
        <f t="shared" si="164"/>
        <v>0</v>
      </c>
      <c r="M408" s="78">
        <f t="shared" si="163"/>
        <v>0</v>
      </c>
      <c r="N408" s="78">
        <v>0</v>
      </c>
      <c r="O408" s="81"/>
      <c r="P408" s="74"/>
    </row>
    <row r="409" spans="1:16" s="73" customFormat="1" hidden="1" x14ac:dyDescent="0.2">
      <c r="A409" s="72"/>
      <c r="B409" s="72" t="s">
        <v>636</v>
      </c>
      <c r="C409" s="72" t="s">
        <v>637</v>
      </c>
      <c r="D409" s="78">
        <v>0</v>
      </c>
      <c r="E409" s="78">
        <v>0</v>
      </c>
      <c r="F409" s="78">
        <v>0</v>
      </c>
      <c r="G409" s="78">
        <v>0</v>
      </c>
      <c r="H409" s="79"/>
      <c r="I409" s="78">
        <v>0</v>
      </c>
      <c r="J409" s="78">
        <f t="shared" si="162"/>
        <v>0</v>
      </c>
      <c r="K409" s="82"/>
      <c r="L409" s="78">
        <f t="shared" si="164"/>
        <v>0</v>
      </c>
      <c r="M409" s="78">
        <f t="shared" si="163"/>
        <v>0</v>
      </c>
      <c r="N409" s="78">
        <v>0</v>
      </c>
      <c r="O409" s="81"/>
      <c r="P409" s="74"/>
    </row>
    <row r="410" spans="1:16" s="73" customFormat="1" hidden="1" x14ac:dyDescent="0.2">
      <c r="A410" s="72"/>
      <c r="B410" s="72" t="s">
        <v>638</v>
      </c>
      <c r="C410" s="72" t="s">
        <v>422</v>
      </c>
      <c r="D410" s="78">
        <v>0</v>
      </c>
      <c r="E410" s="78">
        <v>0</v>
      </c>
      <c r="F410" s="78">
        <v>0</v>
      </c>
      <c r="G410" s="78">
        <v>0</v>
      </c>
      <c r="H410" s="79"/>
      <c r="I410" s="78">
        <v>0</v>
      </c>
      <c r="J410" s="78">
        <f t="shared" si="162"/>
        <v>0</v>
      </c>
      <c r="K410" s="82"/>
      <c r="L410" s="78">
        <f t="shared" si="164"/>
        <v>0</v>
      </c>
      <c r="M410" s="78">
        <f t="shared" si="163"/>
        <v>0</v>
      </c>
      <c r="N410" s="78">
        <v>0</v>
      </c>
      <c r="O410" s="81"/>
      <c r="P410" s="74"/>
    </row>
    <row r="411" spans="1:16" s="73" customFormat="1" hidden="1" x14ac:dyDescent="0.2">
      <c r="A411" s="72"/>
      <c r="B411" s="72" t="s">
        <v>639</v>
      </c>
      <c r="C411" s="72" t="s">
        <v>485</v>
      </c>
      <c r="D411" s="78">
        <v>0</v>
      </c>
      <c r="E411" s="78">
        <v>0</v>
      </c>
      <c r="F411" s="78">
        <v>0</v>
      </c>
      <c r="G411" s="78">
        <v>0</v>
      </c>
      <c r="H411" s="79"/>
      <c r="I411" s="78">
        <v>0</v>
      </c>
      <c r="J411" s="78">
        <f t="shared" si="162"/>
        <v>0</v>
      </c>
      <c r="K411" s="82"/>
      <c r="L411" s="78">
        <f t="shared" si="164"/>
        <v>0</v>
      </c>
      <c r="M411" s="78">
        <f t="shared" si="163"/>
        <v>0</v>
      </c>
      <c r="N411" s="78">
        <v>0</v>
      </c>
      <c r="O411" s="81"/>
      <c r="P411" s="74"/>
    </row>
    <row r="412" spans="1:16" s="73" customFormat="1" hidden="1" x14ac:dyDescent="0.2">
      <c r="A412" s="72"/>
      <c r="B412" s="72" t="s">
        <v>640</v>
      </c>
      <c r="C412" s="72" t="s">
        <v>641</v>
      </c>
      <c r="D412" s="78">
        <v>0</v>
      </c>
      <c r="E412" s="78">
        <v>0</v>
      </c>
      <c r="F412" s="78">
        <v>0</v>
      </c>
      <c r="G412" s="78">
        <v>0</v>
      </c>
      <c r="H412" s="79"/>
      <c r="I412" s="78">
        <v>0</v>
      </c>
      <c r="J412" s="78">
        <f t="shared" si="162"/>
        <v>0</v>
      </c>
      <c r="K412" s="82"/>
      <c r="L412" s="78">
        <f t="shared" si="164"/>
        <v>0</v>
      </c>
      <c r="M412" s="78">
        <f t="shared" si="163"/>
        <v>0</v>
      </c>
      <c r="N412" s="78">
        <v>0</v>
      </c>
      <c r="O412" s="81"/>
      <c r="P412" s="74"/>
    </row>
    <row r="413" spans="1:16" s="73" customFormat="1" hidden="1" x14ac:dyDescent="0.2">
      <c r="A413" s="72"/>
      <c r="B413" s="72" t="s">
        <v>642</v>
      </c>
      <c r="C413" s="72" t="s">
        <v>605</v>
      </c>
      <c r="D413" s="78">
        <v>0</v>
      </c>
      <c r="E413" s="78">
        <v>0</v>
      </c>
      <c r="F413" s="78">
        <v>0</v>
      </c>
      <c r="G413" s="78">
        <v>0</v>
      </c>
      <c r="H413" s="79"/>
      <c r="I413" s="78">
        <v>0</v>
      </c>
      <c r="J413" s="78">
        <f t="shared" si="162"/>
        <v>0</v>
      </c>
      <c r="K413" s="82"/>
      <c r="L413" s="78">
        <f t="shared" si="164"/>
        <v>0</v>
      </c>
      <c r="M413" s="78">
        <f t="shared" si="163"/>
        <v>0</v>
      </c>
      <c r="N413" s="78">
        <v>0</v>
      </c>
      <c r="O413" s="81"/>
      <c r="P413" s="74"/>
    </row>
    <row r="414" spans="1:16" s="73" customFormat="1" hidden="1" x14ac:dyDescent="0.2">
      <c r="A414" s="72"/>
      <c r="B414" s="72" t="s">
        <v>643</v>
      </c>
      <c r="C414" s="72" t="s">
        <v>644</v>
      </c>
      <c r="D414" s="78">
        <v>0</v>
      </c>
      <c r="E414" s="78">
        <v>0</v>
      </c>
      <c r="F414" s="78">
        <v>0</v>
      </c>
      <c r="G414" s="78">
        <v>0</v>
      </c>
      <c r="H414" s="79"/>
      <c r="I414" s="78">
        <v>0</v>
      </c>
      <c r="J414" s="78">
        <f t="shared" si="162"/>
        <v>0</v>
      </c>
      <c r="K414" s="82"/>
      <c r="L414" s="78">
        <f t="shared" si="164"/>
        <v>0</v>
      </c>
      <c r="M414" s="78">
        <f t="shared" si="163"/>
        <v>0</v>
      </c>
      <c r="N414" s="78">
        <v>0</v>
      </c>
      <c r="O414" s="81"/>
      <c r="P414" s="74"/>
    </row>
    <row r="415" spans="1:16" s="73" customFormat="1" x14ac:dyDescent="0.2">
      <c r="A415" s="72"/>
      <c r="B415" s="72"/>
      <c r="C415" s="72"/>
      <c r="D415" s="78" t="s">
        <v>47</v>
      </c>
      <c r="E415" s="78" t="s">
        <v>47</v>
      </c>
      <c r="F415" s="78" t="s">
        <v>47</v>
      </c>
      <c r="G415" s="78" t="s">
        <v>47</v>
      </c>
      <c r="H415" s="79"/>
      <c r="I415" s="78" t="s">
        <v>47</v>
      </c>
      <c r="J415" s="78"/>
      <c r="K415" s="82"/>
      <c r="L415" s="78"/>
      <c r="M415" s="78"/>
      <c r="N415" s="78"/>
      <c r="O415" s="81"/>
      <c r="P415" s="74"/>
    </row>
    <row r="416" spans="1:16" s="73" customFormat="1" x14ac:dyDescent="0.2">
      <c r="A416" s="72"/>
      <c r="B416" s="72"/>
      <c r="C416" s="77" t="s">
        <v>645</v>
      </c>
      <c r="D416" s="80">
        <v>480559.56</v>
      </c>
      <c r="E416" s="80">
        <v>428041.68</v>
      </c>
      <c r="F416" s="80">
        <v>557066.17000000004</v>
      </c>
      <c r="G416" s="80">
        <v>607552.48</v>
      </c>
      <c r="H416" s="79">
        <f t="shared" ref="H416" si="165">(G416-F416)/F416</f>
        <v>9.062892833718468E-2</v>
      </c>
      <c r="I416" s="80">
        <v>558624.47</v>
      </c>
      <c r="J416" s="78">
        <f t="shared" si="162"/>
        <v>788646.31058823527</v>
      </c>
      <c r="K416" s="82">
        <f t="shared" ref="K416:K460" si="166">(J416-G416)/G416</f>
        <v>0.29807109105741003</v>
      </c>
      <c r="L416" s="78">
        <f t="shared" si="164"/>
        <v>518304.97250000003</v>
      </c>
      <c r="M416" s="78">
        <f t="shared" ref="M416" si="167">SUM(G416+J416)/2</f>
        <v>698099.39529411762</v>
      </c>
      <c r="N416" s="80">
        <f>SUM(N338:N414)</f>
        <v>855300</v>
      </c>
      <c r="O416" s="81">
        <f t="shared" si="155"/>
        <v>0.40777962094731313</v>
      </c>
      <c r="P416" s="74"/>
    </row>
    <row r="417" spans="1:16" s="73" customFormat="1" x14ac:dyDescent="0.2">
      <c r="A417" s="72"/>
      <c r="B417" s="72"/>
      <c r="C417" s="72"/>
      <c r="D417" s="78"/>
      <c r="E417" s="78"/>
      <c r="F417" s="78"/>
      <c r="G417" s="78"/>
      <c r="H417" s="79"/>
      <c r="I417" s="78"/>
      <c r="J417" s="78"/>
      <c r="K417" s="82"/>
      <c r="L417" s="78"/>
      <c r="M417" s="78"/>
      <c r="N417" s="78"/>
      <c r="O417" s="81"/>
      <c r="P417" s="74"/>
    </row>
    <row r="418" spans="1:16" s="73" customFormat="1" x14ac:dyDescent="0.2">
      <c r="A418" s="72"/>
      <c r="B418" s="72"/>
      <c r="C418" s="77" t="s">
        <v>646</v>
      </c>
      <c r="D418" s="78"/>
      <c r="E418" s="78"/>
      <c r="F418" s="78"/>
      <c r="G418" s="78"/>
      <c r="H418" s="79"/>
      <c r="I418" s="78"/>
      <c r="J418" s="78"/>
      <c r="K418" s="82"/>
      <c r="L418" s="78"/>
      <c r="M418" s="78"/>
      <c r="N418" s="78"/>
      <c r="O418" s="81"/>
      <c r="P418" s="74"/>
    </row>
    <row r="419" spans="1:16" s="73" customFormat="1" x14ac:dyDescent="0.2">
      <c r="A419" s="72"/>
      <c r="B419" s="72"/>
      <c r="C419" s="77"/>
      <c r="D419" s="78"/>
      <c r="E419" s="78"/>
      <c r="F419" s="78"/>
      <c r="G419" s="78"/>
      <c r="H419" s="79"/>
      <c r="I419" s="78"/>
      <c r="J419" s="78"/>
      <c r="K419" s="82"/>
      <c r="L419" s="78"/>
      <c r="M419" s="78"/>
      <c r="N419" s="78"/>
      <c r="O419" s="81"/>
      <c r="P419" s="74"/>
    </row>
    <row r="420" spans="1:16" s="73" customFormat="1" x14ac:dyDescent="0.2">
      <c r="A420" s="72"/>
      <c r="B420" s="72" t="s">
        <v>647</v>
      </c>
      <c r="C420" s="72" t="s">
        <v>648</v>
      </c>
      <c r="D420" s="78">
        <v>169429.54</v>
      </c>
      <c r="E420" s="78">
        <v>226068.87</v>
      </c>
      <c r="F420" s="78">
        <v>202422.13</v>
      </c>
      <c r="G420" s="78">
        <v>425115.97</v>
      </c>
      <c r="H420" s="79">
        <f t="shared" ref="H420:H423" si="168">(G420-F420)/F420</f>
        <v>1.100145720233257</v>
      </c>
      <c r="I420" s="78">
        <v>382336.47</v>
      </c>
      <c r="J420" s="78">
        <f t="shared" ref="J420:J478" si="169">+(I420/8.5)*12</f>
        <v>539769.13411764707</v>
      </c>
      <c r="K420" s="82">
        <f t="shared" si="166"/>
        <v>0.26969855806086773</v>
      </c>
      <c r="L420" s="78">
        <f t="shared" ref="L420" si="170">SUM(D420:G420)/4</f>
        <v>255759.1275</v>
      </c>
      <c r="M420" s="78">
        <f t="shared" ref="M420:M478" si="171">SUM(G420+J420)/2</f>
        <v>482442.55205882352</v>
      </c>
      <c r="N420" s="78">
        <v>430000</v>
      </c>
      <c r="O420" s="82">
        <f t="shared" ref="O420:O480" si="172">(N420-G420)/G420</f>
        <v>1.1488700365690869E-2</v>
      </c>
      <c r="P420" s="74">
        <v>378000</v>
      </c>
    </row>
    <row r="421" spans="1:16" s="73" customFormat="1" x14ac:dyDescent="0.2">
      <c r="A421" s="72"/>
      <c r="B421" s="72" t="s">
        <v>649</v>
      </c>
      <c r="C421" s="72" t="s">
        <v>650</v>
      </c>
      <c r="D421" s="78">
        <v>42933.37</v>
      </c>
      <c r="E421" s="78">
        <v>58494.66</v>
      </c>
      <c r="F421" s="78">
        <v>73345.2</v>
      </c>
      <c r="G421" s="78">
        <v>161541.06</v>
      </c>
      <c r="H421" s="79">
        <f t="shared" si="168"/>
        <v>1.2024762356636836</v>
      </c>
      <c r="I421" s="78">
        <v>107526.56</v>
      </c>
      <c r="J421" s="78">
        <f t="shared" si="169"/>
        <v>151802.20235294118</v>
      </c>
      <c r="K421" s="82">
        <f t="shared" si="166"/>
        <v>-6.02871966239346E-2</v>
      </c>
      <c r="L421" s="78">
        <f t="shared" ref="L421:L480" si="173">SUM(D421:G421)/4</f>
        <v>84078.572499999995</v>
      </c>
      <c r="M421" s="78">
        <f t="shared" si="171"/>
        <v>156671.6311764706</v>
      </c>
      <c r="N421" s="78">
        <v>60000</v>
      </c>
      <c r="O421" s="82">
        <f t="shared" si="172"/>
        <v>-0.62857740316920041</v>
      </c>
      <c r="P421" s="74"/>
    </row>
    <row r="422" spans="1:16" s="73" customFormat="1" x14ac:dyDescent="0.2">
      <c r="A422" s="72"/>
      <c r="B422" s="72" t="s">
        <v>651</v>
      </c>
      <c r="C422" s="72" t="s">
        <v>475</v>
      </c>
      <c r="D422" s="78">
        <v>0</v>
      </c>
      <c r="E422" s="78">
        <v>0</v>
      </c>
      <c r="F422" s="78">
        <v>3828.04</v>
      </c>
      <c r="G422" s="78">
        <v>8769.8799999999992</v>
      </c>
      <c r="H422" s="79">
        <f t="shared" si="168"/>
        <v>1.2909582971964764</v>
      </c>
      <c r="I422" s="78">
        <v>6385.97</v>
      </c>
      <c r="J422" s="78">
        <f t="shared" si="169"/>
        <v>9015.4870588235299</v>
      </c>
      <c r="K422" s="82">
        <f t="shared" si="166"/>
        <v>2.8005749089329693E-2</v>
      </c>
      <c r="L422" s="78">
        <f t="shared" si="173"/>
        <v>3149.4799999999996</v>
      </c>
      <c r="M422" s="78">
        <f t="shared" si="171"/>
        <v>8892.6835294117645</v>
      </c>
      <c r="N422" s="78">
        <v>3975</v>
      </c>
      <c r="O422" s="82">
        <f t="shared" si="172"/>
        <v>-0.54674408315735212</v>
      </c>
      <c r="P422" s="74"/>
    </row>
    <row r="423" spans="1:16" s="73" customFormat="1" x14ac:dyDescent="0.2">
      <c r="A423" s="72"/>
      <c r="B423" s="72" t="s">
        <v>652</v>
      </c>
      <c r="C423" s="72" t="s">
        <v>523</v>
      </c>
      <c r="D423" s="78">
        <v>3401.08</v>
      </c>
      <c r="E423" s="78">
        <v>4711.3</v>
      </c>
      <c r="F423" s="78">
        <v>6319.65</v>
      </c>
      <c r="G423" s="78">
        <v>10024.36</v>
      </c>
      <c r="H423" s="79">
        <f t="shared" si="168"/>
        <v>0.58622075589629186</v>
      </c>
      <c r="I423" s="78">
        <v>10072.620000000001</v>
      </c>
      <c r="J423" s="78">
        <f t="shared" si="169"/>
        <v>14220.169411764706</v>
      </c>
      <c r="K423" s="82">
        <f t="shared" si="166"/>
        <v>0.41856132578685373</v>
      </c>
      <c r="L423" s="78">
        <f t="shared" si="173"/>
        <v>6114.0974999999999</v>
      </c>
      <c r="M423" s="78">
        <f t="shared" si="171"/>
        <v>12122.264705882353</v>
      </c>
      <c r="N423" s="78">
        <v>7000</v>
      </c>
      <c r="O423" s="82">
        <f t="shared" si="172"/>
        <v>-0.30170105622703097</v>
      </c>
      <c r="P423" s="74"/>
    </row>
    <row r="424" spans="1:16" s="73" customFormat="1" x14ac:dyDescent="0.2">
      <c r="A424" s="72"/>
      <c r="B424" s="72" t="s">
        <v>653</v>
      </c>
      <c r="C424" s="72" t="s">
        <v>525</v>
      </c>
      <c r="D424" s="78">
        <v>17944.7</v>
      </c>
      <c r="E424" s="78">
        <v>22993.119999999999</v>
      </c>
      <c r="F424" s="78">
        <v>24042.26</v>
      </c>
      <c r="G424" s="78">
        <v>34257.949999999997</v>
      </c>
      <c r="H424" s="79">
        <f t="shared" ref="H424" si="174">(G424-F424)/F424</f>
        <v>0.42490556212269559</v>
      </c>
      <c r="I424" s="78">
        <v>36023.910000000003</v>
      </c>
      <c r="J424" s="78">
        <f t="shared" si="169"/>
        <v>50857.284705882354</v>
      </c>
      <c r="K424" s="82">
        <f t="shared" si="166"/>
        <v>0.4845396384162613</v>
      </c>
      <c r="L424" s="78">
        <f t="shared" si="173"/>
        <v>24809.5075</v>
      </c>
      <c r="M424" s="78">
        <f t="shared" si="171"/>
        <v>42557.617352941175</v>
      </c>
      <c r="N424" s="78">
        <v>38500</v>
      </c>
      <c r="O424" s="82">
        <f t="shared" si="172"/>
        <v>0.12382673218917079</v>
      </c>
      <c r="P424" s="74"/>
    </row>
    <row r="425" spans="1:16" s="73" customFormat="1" x14ac:dyDescent="0.2">
      <c r="A425" s="72"/>
      <c r="B425" s="72" t="s">
        <v>654</v>
      </c>
      <c r="C425" s="72" t="s">
        <v>655</v>
      </c>
      <c r="D425" s="78">
        <v>0</v>
      </c>
      <c r="E425" s="78">
        <v>0</v>
      </c>
      <c r="F425" s="78">
        <v>0</v>
      </c>
      <c r="G425" s="78">
        <v>0</v>
      </c>
      <c r="H425" s="79"/>
      <c r="I425" s="78">
        <v>0</v>
      </c>
      <c r="J425" s="78">
        <f t="shared" si="169"/>
        <v>0</v>
      </c>
      <c r="K425" s="82"/>
      <c r="L425" s="78">
        <f t="shared" si="173"/>
        <v>0</v>
      </c>
      <c r="M425" s="78">
        <f t="shared" si="171"/>
        <v>0</v>
      </c>
      <c r="N425" s="78">
        <f t="shared" ref="N425:N428" si="175">M425</f>
        <v>0</v>
      </c>
      <c r="O425" s="81"/>
      <c r="P425" s="74"/>
    </row>
    <row r="426" spans="1:16" s="73" customFormat="1" x14ac:dyDescent="0.2">
      <c r="A426" s="72"/>
      <c r="B426" s="72" t="s">
        <v>656</v>
      </c>
      <c r="C426" s="72" t="s">
        <v>329</v>
      </c>
      <c r="D426" s="78">
        <v>0</v>
      </c>
      <c r="E426" s="78">
        <v>0</v>
      </c>
      <c r="F426" s="78">
        <v>0</v>
      </c>
      <c r="G426" s="78">
        <v>0</v>
      </c>
      <c r="H426" s="79"/>
      <c r="I426" s="78">
        <v>0</v>
      </c>
      <c r="J426" s="78">
        <f t="shared" si="169"/>
        <v>0</v>
      </c>
      <c r="K426" s="82"/>
      <c r="L426" s="78">
        <f t="shared" si="173"/>
        <v>0</v>
      </c>
      <c r="M426" s="78">
        <f t="shared" si="171"/>
        <v>0</v>
      </c>
      <c r="N426" s="78">
        <f t="shared" si="175"/>
        <v>0</v>
      </c>
      <c r="O426" s="81"/>
      <c r="P426" s="74"/>
    </row>
    <row r="427" spans="1:16" s="73" customFormat="1" x14ac:dyDescent="0.2">
      <c r="A427" s="72"/>
      <c r="B427" s="72" t="s">
        <v>657</v>
      </c>
      <c r="C427" s="72" t="s">
        <v>658</v>
      </c>
      <c r="D427" s="78">
        <v>0</v>
      </c>
      <c r="E427" s="78">
        <v>0</v>
      </c>
      <c r="F427" s="78">
        <v>0</v>
      </c>
      <c r="G427" s="78">
        <v>0</v>
      </c>
      <c r="H427" s="79"/>
      <c r="I427" s="78">
        <v>1515.02</v>
      </c>
      <c r="J427" s="78">
        <f t="shared" si="169"/>
        <v>2138.8517647058825</v>
      </c>
      <c r="K427" s="82"/>
      <c r="L427" s="78">
        <f t="shared" si="173"/>
        <v>0</v>
      </c>
      <c r="M427" s="78">
        <f t="shared" si="171"/>
        <v>1069.4258823529412</v>
      </c>
      <c r="N427" s="78">
        <v>16000</v>
      </c>
      <c r="O427" s="81"/>
      <c r="P427" s="74"/>
    </row>
    <row r="428" spans="1:16" s="73" customFormat="1" x14ac:dyDescent="0.2">
      <c r="A428" s="72"/>
      <c r="B428" s="72" t="s">
        <v>659</v>
      </c>
      <c r="C428" s="72" t="s">
        <v>365</v>
      </c>
      <c r="D428" s="78">
        <v>0</v>
      </c>
      <c r="E428" s="78">
        <v>0</v>
      </c>
      <c r="F428" s="78">
        <v>0</v>
      </c>
      <c r="G428" s="78">
        <v>0</v>
      </c>
      <c r="H428" s="79"/>
      <c r="I428" s="78">
        <v>0</v>
      </c>
      <c r="J428" s="78">
        <f t="shared" si="169"/>
        <v>0</v>
      </c>
      <c r="K428" s="82"/>
      <c r="L428" s="78">
        <f t="shared" si="173"/>
        <v>0</v>
      </c>
      <c r="M428" s="78">
        <f t="shared" si="171"/>
        <v>0</v>
      </c>
      <c r="N428" s="78">
        <f t="shared" si="175"/>
        <v>0</v>
      </c>
      <c r="O428" s="81"/>
      <c r="P428" s="74"/>
    </row>
    <row r="429" spans="1:16" s="73" customFormat="1" ht="15.75" customHeight="1" x14ac:dyDescent="0.2">
      <c r="A429" s="72"/>
      <c r="B429" s="72" t="s">
        <v>660</v>
      </c>
      <c r="C429" s="72" t="s">
        <v>331</v>
      </c>
      <c r="D429" s="78">
        <v>0</v>
      </c>
      <c r="E429" s="78">
        <v>0</v>
      </c>
      <c r="F429" s="78">
        <v>35664.400000000001</v>
      </c>
      <c r="G429" s="78">
        <v>50283.29</v>
      </c>
      <c r="H429" s="79">
        <f t="shared" ref="H429:H430" si="176">(G429-F429)/F429</f>
        <v>0.40990147037381813</v>
      </c>
      <c r="I429" s="78">
        <v>48668.36</v>
      </c>
      <c r="J429" s="78">
        <f t="shared" si="169"/>
        <v>68708.272941176474</v>
      </c>
      <c r="K429" s="82">
        <f t="shared" si="166"/>
        <v>0.36642357612591525</v>
      </c>
      <c r="L429" s="78">
        <f t="shared" si="173"/>
        <v>21486.922500000001</v>
      </c>
      <c r="M429" s="78">
        <f t="shared" si="171"/>
        <v>59495.781470588234</v>
      </c>
      <c r="N429" s="78">
        <v>85100</v>
      </c>
      <c r="O429" s="82">
        <f t="shared" si="172"/>
        <v>0.69241113698009815</v>
      </c>
      <c r="P429" s="74"/>
    </row>
    <row r="430" spans="1:16" s="73" customFormat="1" x14ac:dyDescent="0.2">
      <c r="A430" s="72"/>
      <c r="B430" s="72" t="s">
        <v>661</v>
      </c>
      <c r="C430" s="72" t="s">
        <v>637</v>
      </c>
      <c r="D430" s="78">
        <v>3415.13</v>
      </c>
      <c r="E430" s="78">
        <v>4386.8599999999997</v>
      </c>
      <c r="F430" s="78">
        <v>11978.8</v>
      </c>
      <c r="G430" s="78">
        <v>6114.92</v>
      </c>
      <c r="H430" s="79">
        <f t="shared" si="176"/>
        <v>-0.48952148796206629</v>
      </c>
      <c r="I430" s="78">
        <v>1963.01</v>
      </c>
      <c r="J430" s="78">
        <f t="shared" si="169"/>
        <v>2771.3082352941174</v>
      </c>
      <c r="K430" s="82">
        <f t="shared" si="166"/>
        <v>-0.54679566776112898</v>
      </c>
      <c r="L430" s="78">
        <f t="shared" si="173"/>
        <v>6473.9274999999998</v>
      </c>
      <c r="M430" s="78">
        <f t="shared" si="171"/>
        <v>4443.1141176470592</v>
      </c>
      <c r="N430" s="78">
        <v>8100</v>
      </c>
      <c r="O430" s="82">
        <f t="shared" si="172"/>
        <v>0.32462894036226148</v>
      </c>
      <c r="P430" s="74"/>
    </row>
    <row r="431" spans="1:16" s="73" customFormat="1" x14ac:dyDescent="0.2">
      <c r="A431" s="72"/>
      <c r="B431" s="72" t="s">
        <v>662</v>
      </c>
      <c r="C431" s="72" t="s">
        <v>663</v>
      </c>
      <c r="D431" s="78">
        <v>0</v>
      </c>
      <c r="E431" s="78">
        <v>0</v>
      </c>
      <c r="F431" s="78">
        <v>0</v>
      </c>
      <c r="G431" s="78">
        <v>0</v>
      </c>
      <c r="H431" s="79"/>
      <c r="I431" s="78">
        <v>50</v>
      </c>
      <c r="J431" s="78">
        <f t="shared" si="169"/>
        <v>70.588235294117652</v>
      </c>
      <c r="K431" s="82" t="e">
        <f t="shared" si="166"/>
        <v>#DIV/0!</v>
      </c>
      <c r="L431" s="78">
        <f t="shared" si="173"/>
        <v>0</v>
      </c>
      <c r="M431" s="78">
        <f t="shared" si="171"/>
        <v>35.294117647058826</v>
      </c>
      <c r="N431" s="78">
        <v>0</v>
      </c>
      <c r="O431" s="82"/>
      <c r="P431" s="74"/>
    </row>
    <row r="432" spans="1:16" s="73" customFormat="1" x14ac:dyDescent="0.2">
      <c r="A432" s="72"/>
      <c r="B432" s="72" t="s">
        <v>664</v>
      </c>
      <c r="C432" s="72" t="s">
        <v>377</v>
      </c>
      <c r="D432" s="78">
        <v>287</v>
      </c>
      <c r="E432" s="78">
        <v>570</v>
      </c>
      <c r="F432" s="78">
        <v>285</v>
      </c>
      <c r="G432" s="78">
        <v>285</v>
      </c>
      <c r="H432" s="79">
        <f t="shared" ref="H432" si="177">(G432-F432)/F432</f>
        <v>0</v>
      </c>
      <c r="I432" s="78">
        <v>269.5</v>
      </c>
      <c r="J432" s="78">
        <f t="shared" si="169"/>
        <v>380.47058823529414</v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332.73529411764707</v>
      </c>
      <c r="N432" s="78">
        <v>143</v>
      </c>
      <c r="O432" s="82">
        <f t="shared" si="172"/>
        <v>-0.49824561403508771</v>
      </c>
      <c r="P432" s="74"/>
    </row>
    <row r="433" spans="1:16" s="73" customFormat="1" x14ac:dyDescent="0.2">
      <c r="A433" s="72"/>
      <c r="B433" s="72" t="s">
        <v>665</v>
      </c>
      <c r="C433" s="72" t="s">
        <v>381</v>
      </c>
      <c r="D433" s="78">
        <v>0</v>
      </c>
      <c r="E433" s="78">
        <v>0</v>
      </c>
      <c r="F433" s="78">
        <v>232</v>
      </c>
      <c r="G433" s="78">
        <v>0</v>
      </c>
      <c r="H433" s="79"/>
      <c r="I433" s="78">
        <v>0</v>
      </c>
      <c r="J433" s="78">
        <f t="shared" si="169"/>
        <v>0</v>
      </c>
      <c r="K433" s="82" t="e">
        <f t="shared" si="166"/>
        <v>#DIV/0!</v>
      </c>
      <c r="L433" s="78">
        <f t="shared" si="173"/>
        <v>58</v>
      </c>
      <c r="M433" s="78">
        <f t="shared" si="171"/>
        <v>0</v>
      </c>
      <c r="N433" s="78">
        <v>118</v>
      </c>
      <c r="O433" s="82"/>
      <c r="P433" s="74"/>
    </row>
    <row r="434" spans="1:16" s="73" customFormat="1" x14ac:dyDescent="0.2">
      <c r="A434" s="72"/>
      <c r="B434" s="72" t="s">
        <v>666</v>
      </c>
      <c r="C434" s="72" t="s">
        <v>383</v>
      </c>
      <c r="D434" s="78">
        <v>0</v>
      </c>
      <c r="E434" s="78">
        <v>0</v>
      </c>
      <c r="F434" s="78">
        <v>2111.0500000000002</v>
      </c>
      <c r="G434" s="78">
        <v>1809.91</v>
      </c>
      <c r="H434" s="79">
        <f t="shared" ref="H434" si="178">(G434-F434)/F434</f>
        <v>-0.14264939248241401</v>
      </c>
      <c r="I434" s="78">
        <v>1521.81</v>
      </c>
      <c r="J434" s="78">
        <f t="shared" si="169"/>
        <v>2148.4376470588236</v>
      </c>
      <c r="K434" s="82">
        <f t="shared" si="166"/>
        <v>0.18704114959242366</v>
      </c>
      <c r="L434" s="78">
        <f t="shared" si="173"/>
        <v>980.24</v>
      </c>
      <c r="M434" s="78">
        <f t="shared" si="171"/>
        <v>1979.1738235294119</v>
      </c>
      <c r="N434" s="78">
        <v>1050</v>
      </c>
      <c r="O434" s="82">
        <f t="shared" si="172"/>
        <v>-0.419860656054721</v>
      </c>
      <c r="P434" s="74"/>
    </row>
    <row r="435" spans="1:16" s="73" customFormat="1" x14ac:dyDescent="0.2">
      <c r="A435" s="72"/>
      <c r="B435" s="72" t="s">
        <v>667</v>
      </c>
      <c r="C435" s="72" t="s">
        <v>387</v>
      </c>
      <c r="D435" s="78">
        <v>0</v>
      </c>
      <c r="E435" s="78">
        <v>885.71</v>
      </c>
      <c r="F435" s="78">
        <v>0</v>
      </c>
      <c r="G435" s="78">
        <v>0</v>
      </c>
      <c r="H435" s="79"/>
      <c r="I435" s="78">
        <v>0</v>
      </c>
      <c r="J435" s="78">
        <f t="shared" si="169"/>
        <v>0</v>
      </c>
      <c r="K435" s="82" t="e">
        <f t="shared" si="166"/>
        <v>#DIV/0!</v>
      </c>
      <c r="L435" s="78">
        <f t="shared" si="173"/>
        <v>221.42750000000001</v>
      </c>
      <c r="M435" s="78">
        <f t="shared" si="171"/>
        <v>0</v>
      </c>
      <c r="N435" s="78">
        <f t="shared" ref="N435:N478" si="179">M435</f>
        <v>0</v>
      </c>
      <c r="O435" s="82"/>
      <c r="P435" s="74"/>
    </row>
    <row r="436" spans="1:16" s="73" customFormat="1" x14ac:dyDescent="0.2">
      <c r="A436" s="72"/>
      <c r="B436" s="72" t="s">
        <v>668</v>
      </c>
      <c r="C436" s="72" t="s">
        <v>669</v>
      </c>
      <c r="D436" s="78">
        <v>0</v>
      </c>
      <c r="E436" s="78">
        <v>9472.73</v>
      </c>
      <c r="F436" s="78">
        <v>10102.43</v>
      </c>
      <c r="G436" s="78">
        <v>11886.08</v>
      </c>
      <c r="H436" s="79">
        <f t="shared" ref="H436:H443" si="180">(G436-F436)/F436</f>
        <v>0.17655653144837427</v>
      </c>
      <c r="I436" s="78">
        <v>7378.04</v>
      </c>
      <c r="J436" s="78">
        <f t="shared" si="169"/>
        <v>10416.056470588235</v>
      </c>
      <c r="K436" s="82">
        <f t="shared" si="166"/>
        <v>-0.1236760588361987</v>
      </c>
      <c r="L436" s="78">
        <f t="shared" si="173"/>
        <v>7865.3099999999995</v>
      </c>
      <c r="M436" s="78">
        <f t="shared" si="171"/>
        <v>11151.068235294118</v>
      </c>
      <c r="N436" s="78">
        <v>5000</v>
      </c>
      <c r="O436" s="82">
        <f t="shared" si="172"/>
        <v>-0.57933986646564717</v>
      </c>
      <c r="P436" s="74"/>
    </row>
    <row r="437" spans="1:16" s="73" customFormat="1" x14ac:dyDescent="0.2">
      <c r="A437" s="72"/>
      <c r="B437" s="72" t="s">
        <v>670</v>
      </c>
      <c r="C437" s="72" t="s">
        <v>671</v>
      </c>
      <c r="D437" s="78">
        <v>0</v>
      </c>
      <c r="E437" s="78">
        <v>1438.83</v>
      </c>
      <c r="F437" s="78">
        <v>2002.09</v>
      </c>
      <c r="G437" s="78">
        <v>1907.78</v>
      </c>
      <c r="H437" s="79">
        <f t="shared" si="180"/>
        <v>-4.7105774465683335E-2</v>
      </c>
      <c r="I437" s="78">
        <v>4174.2299999999996</v>
      </c>
      <c r="J437" s="78">
        <f t="shared" si="169"/>
        <v>5893.0305882352932</v>
      </c>
      <c r="K437" s="82">
        <f t="shared" si="166"/>
        <v>2.0889466228995448</v>
      </c>
      <c r="L437" s="78">
        <f t="shared" si="173"/>
        <v>1337.175</v>
      </c>
      <c r="M437" s="78">
        <f t="shared" si="171"/>
        <v>3900.4052941176465</v>
      </c>
      <c r="N437" s="78">
        <v>1500</v>
      </c>
      <c r="O437" s="82">
        <f t="shared" si="172"/>
        <v>-0.21374581974860832</v>
      </c>
      <c r="P437" s="74"/>
    </row>
    <row r="438" spans="1:16" s="73" customFormat="1" x14ac:dyDescent="0.2">
      <c r="A438" s="72"/>
      <c r="B438" s="72" t="s">
        <v>672</v>
      </c>
      <c r="C438" s="72" t="s">
        <v>540</v>
      </c>
      <c r="D438" s="78">
        <v>0</v>
      </c>
      <c r="E438" s="78">
        <v>0</v>
      </c>
      <c r="F438" s="78">
        <v>25.2</v>
      </c>
      <c r="G438" s="78">
        <v>25.2</v>
      </c>
      <c r="H438" s="79">
        <f t="shared" si="180"/>
        <v>0</v>
      </c>
      <c r="I438" s="78">
        <v>187.07</v>
      </c>
      <c r="J438" s="78">
        <f t="shared" si="169"/>
        <v>264.09882352941179</v>
      </c>
      <c r="K438" s="82">
        <f t="shared" si="166"/>
        <v>9.480112044817929</v>
      </c>
      <c r="L438" s="78">
        <f t="shared" si="173"/>
        <v>12.6</v>
      </c>
      <c r="M438" s="78">
        <f t="shared" si="171"/>
        <v>144.64941176470589</v>
      </c>
      <c r="N438" s="78">
        <v>0</v>
      </c>
      <c r="O438" s="82">
        <f t="shared" si="172"/>
        <v>-1</v>
      </c>
      <c r="P438" s="74"/>
    </row>
    <row r="439" spans="1:16" s="73" customFormat="1" x14ac:dyDescent="0.2">
      <c r="A439" s="72"/>
      <c r="B439" s="72" t="s">
        <v>673</v>
      </c>
      <c r="C439" s="72" t="s">
        <v>674</v>
      </c>
      <c r="D439" s="78">
        <v>2598</v>
      </c>
      <c r="E439" s="78">
        <v>2676</v>
      </c>
      <c r="F439" s="78">
        <v>2676</v>
      </c>
      <c r="G439" s="78">
        <v>5060.66</v>
      </c>
      <c r="H439" s="79">
        <f t="shared" si="180"/>
        <v>0.89112855007473835</v>
      </c>
      <c r="I439" s="78">
        <v>0</v>
      </c>
      <c r="J439" s="78">
        <f t="shared" si="169"/>
        <v>0</v>
      </c>
      <c r="K439" s="82">
        <f t="shared" si="166"/>
        <v>-1</v>
      </c>
      <c r="L439" s="78">
        <f t="shared" si="173"/>
        <v>3252.665</v>
      </c>
      <c r="M439" s="78">
        <f t="shared" si="171"/>
        <v>2530.33</v>
      </c>
      <c r="N439" s="78">
        <v>1350</v>
      </c>
      <c r="O439" s="82">
        <f t="shared" si="172"/>
        <v>-0.73323637628293536</v>
      </c>
      <c r="P439" s="74"/>
    </row>
    <row r="440" spans="1:16" s="73" customFormat="1" x14ac:dyDescent="0.2">
      <c r="A440" s="72"/>
      <c r="B440" s="72" t="s">
        <v>675</v>
      </c>
      <c r="C440" s="72" t="s">
        <v>417</v>
      </c>
      <c r="D440" s="78">
        <v>0</v>
      </c>
      <c r="E440" s="78">
        <v>0</v>
      </c>
      <c r="F440" s="78">
        <v>2110.1799999999998</v>
      </c>
      <c r="G440" s="78">
        <v>2441.79</v>
      </c>
      <c r="H440" s="79">
        <f t="shared" si="180"/>
        <v>0.15714773147314454</v>
      </c>
      <c r="I440" s="78">
        <v>1773.71</v>
      </c>
      <c r="J440" s="78">
        <f t="shared" si="169"/>
        <v>2504.0611764705882</v>
      </c>
      <c r="K440" s="82">
        <f t="shared" si="166"/>
        <v>2.5502265334278629E-2</v>
      </c>
      <c r="L440" s="78">
        <f t="shared" si="173"/>
        <v>1137.9924999999998</v>
      </c>
      <c r="M440" s="78">
        <f t="shared" si="171"/>
        <v>2472.9255882352941</v>
      </c>
      <c r="N440" s="78">
        <v>1000</v>
      </c>
      <c r="O440" s="82">
        <f t="shared" si="172"/>
        <v>-0.59046437244808114</v>
      </c>
      <c r="P440" s="74"/>
    </row>
    <row r="441" spans="1:16" s="73" customFormat="1" x14ac:dyDescent="0.2">
      <c r="A441" s="72"/>
      <c r="B441" s="72" t="s">
        <v>676</v>
      </c>
      <c r="C441" s="72" t="s">
        <v>419</v>
      </c>
      <c r="D441" s="78">
        <v>0</v>
      </c>
      <c r="E441" s="78">
        <v>995.93</v>
      </c>
      <c r="F441" s="78">
        <v>616.51</v>
      </c>
      <c r="G441" s="78">
        <v>940.72</v>
      </c>
      <c r="H441" s="79">
        <f t="shared" si="180"/>
        <v>0.52587954777700285</v>
      </c>
      <c r="I441" s="78">
        <v>358.88</v>
      </c>
      <c r="J441" s="78">
        <f t="shared" si="169"/>
        <v>506.6541176470588</v>
      </c>
      <c r="K441" s="82">
        <f t="shared" si="166"/>
        <v>-0.46141878811223447</v>
      </c>
      <c r="L441" s="78">
        <f t="shared" si="173"/>
        <v>638.29</v>
      </c>
      <c r="M441" s="78">
        <f t="shared" si="171"/>
        <v>723.68705882352947</v>
      </c>
      <c r="N441" s="78">
        <v>300</v>
      </c>
      <c r="O441" s="82">
        <f t="shared" si="172"/>
        <v>-0.68109533123564925</v>
      </c>
      <c r="P441" s="74"/>
    </row>
    <row r="442" spans="1:16" s="73" customFormat="1" x14ac:dyDescent="0.2">
      <c r="A442" s="72"/>
      <c r="B442" s="72" t="s">
        <v>677</v>
      </c>
      <c r="C442" s="72" t="s">
        <v>422</v>
      </c>
      <c r="D442" s="78">
        <v>1630.75</v>
      </c>
      <c r="E442" s="78">
        <v>1546.77</v>
      </c>
      <c r="F442" s="78">
        <v>1356.05</v>
      </c>
      <c r="G442" s="78">
        <v>910.36</v>
      </c>
      <c r="H442" s="79">
        <f t="shared" si="180"/>
        <v>-0.32866782198296518</v>
      </c>
      <c r="I442" s="78">
        <v>1541.53</v>
      </c>
      <c r="J442" s="78">
        <f t="shared" si="169"/>
        <v>2176.2776470588233</v>
      </c>
      <c r="K442" s="82">
        <f t="shared" si="166"/>
        <v>1.3905681785873973</v>
      </c>
      <c r="L442" s="78">
        <f t="shared" si="173"/>
        <v>1360.9824999999998</v>
      </c>
      <c r="M442" s="78">
        <f t="shared" si="171"/>
        <v>1543.3188235294117</v>
      </c>
      <c r="N442" s="78">
        <v>750</v>
      </c>
      <c r="O442" s="82">
        <f t="shared" si="172"/>
        <v>-0.17615009446812252</v>
      </c>
      <c r="P442" s="74"/>
    </row>
    <row r="443" spans="1:16" s="73" customFormat="1" x14ac:dyDescent="0.2">
      <c r="A443" s="72"/>
      <c r="B443" s="72" t="s">
        <v>678</v>
      </c>
      <c r="C443" s="72" t="s">
        <v>427</v>
      </c>
      <c r="D443" s="78">
        <v>1438.89</v>
      </c>
      <c r="E443" s="78">
        <v>2096.7600000000002</v>
      </c>
      <c r="F443" s="78">
        <v>2335.5300000000002</v>
      </c>
      <c r="G443" s="78">
        <v>1891.03</v>
      </c>
      <c r="H443" s="79">
        <f t="shared" si="180"/>
        <v>-0.19032082653616103</v>
      </c>
      <c r="I443" s="78">
        <v>2009.96</v>
      </c>
      <c r="J443" s="78">
        <f t="shared" si="169"/>
        <v>2837.590588235294</v>
      </c>
      <c r="K443" s="82">
        <f t="shared" si="166"/>
        <v>0.50055291996176376</v>
      </c>
      <c r="L443" s="78">
        <f t="shared" si="173"/>
        <v>1940.5525</v>
      </c>
      <c r="M443" s="78">
        <f t="shared" si="171"/>
        <v>2364.3102941176471</v>
      </c>
      <c r="N443" s="78">
        <v>1575</v>
      </c>
      <c r="O443" s="82">
        <f t="shared" si="172"/>
        <v>-0.16712056392547975</v>
      </c>
      <c r="P443" s="74"/>
    </row>
    <row r="444" spans="1:16" s="73" customFormat="1" x14ac:dyDescent="0.2">
      <c r="A444" s="72"/>
      <c r="B444" s="72" t="s">
        <v>679</v>
      </c>
      <c r="C444" s="72" t="s">
        <v>318</v>
      </c>
      <c r="D444" s="78">
        <v>0</v>
      </c>
      <c r="E444" s="78">
        <v>0</v>
      </c>
      <c r="F444" s="78">
        <v>217.67</v>
      </c>
      <c r="G444" s="78">
        <v>0</v>
      </c>
      <c r="H444" s="79"/>
      <c r="I444" s="78">
        <v>0</v>
      </c>
      <c r="J444" s="78">
        <f t="shared" si="169"/>
        <v>0</v>
      </c>
      <c r="K444" s="82"/>
      <c r="L444" s="78">
        <f t="shared" si="173"/>
        <v>54.417499999999997</v>
      </c>
      <c r="M444" s="78">
        <f t="shared" si="171"/>
        <v>0</v>
      </c>
      <c r="N444" s="78">
        <f t="shared" si="179"/>
        <v>0</v>
      </c>
      <c r="O444" s="82"/>
      <c r="P444" s="74"/>
    </row>
    <row r="445" spans="1:16" s="73" customFormat="1" x14ac:dyDescent="0.2">
      <c r="A445" s="72"/>
      <c r="B445" s="72" t="s">
        <v>680</v>
      </c>
      <c r="C445" s="72" t="s">
        <v>550</v>
      </c>
      <c r="D445" s="78">
        <v>5019.28</v>
      </c>
      <c r="E445" s="78">
        <v>6525.17</v>
      </c>
      <c r="F445" s="78">
        <v>3338.99</v>
      </c>
      <c r="G445" s="78">
        <v>3662.55</v>
      </c>
      <c r="H445" s="79">
        <f t="shared" ref="H445" si="181">(G445-F445)/F445</f>
        <v>9.6903554667728986E-2</v>
      </c>
      <c r="I445" s="78">
        <v>7272.96</v>
      </c>
      <c r="J445" s="78">
        <f t="shared" si="169"/>
        <v>10267.708235294118</v>
      </c>
      <c r="K445" s="82">
        <f t="shared" si="166"/>
        <v>1.803431553233162</v>
      </c>
      <c r="L445" s="78">
        <f t="shared" si="173"/>
        <v>4636.4975000000004</v>
      </c>
      <c r="M445" s="78">
        <f t="shared" si="171"/>
        <v>6965.1291176470586</v>
      </c>
      <c r="N445" s="78">
        <v>7000</v>
      </c>
      <c r="O445" s="82">
        <f t="shared" si="172"/>
        <v>0.91123670666612056</v>
      </c>
      <c r="P445" s="74"/>
    </row>
    <row r="446" spans="1:16" s="73" customFormat="1" x14ac:dyDescent="0.2">
      <c r="A446" s="72"/>
      <c r="B446" s="72" t="s">
        <v>681</v>
      </c>
      <c r="C446" s="72" t="s">
        <v>682</v>
      </c>
      <c r="D446" s="78">
        <v>0</v>
      </c>
      <c r="E446" s="78">
        <v>0</v>
      </c>
      <c r="F446" s="78">
        <v>0</v>
      </c>
      <c r="G446" s="78">
        <v>0</v>
      </c>
      <c r="H446" s="79"/>
      <c r="I446" s="78">
        <v>0</v>
      </c>
      <c r="J446" s="78">
        <f t="shared" si="169"/>
        <v>0</v>
      </c>
      <c r="K446" s="82"/>
      <c r="L446" s="78">
        <f t="shared" si="173"/>
        <v>0</v>
      </c>
      <c r="M446" s="78">
        <f t="shared" si="171"/>
        <v>0</v>
      </c>
      <c r="N446" s="78">
        <f t="shared" si="179"/>
        <v>0</v>
      </c>
      <c r="O446" s="82"/>
      <c r="P446" s="74"/>
    </row>
    <row r="447" spans="1:16" s="73" customFormat="1" x14ac:dyDescent="0.2">
      <c r="A447" s="72"/>
      <c r="B447" s="72" t="s">
        <v>683</v>
      </c>
      <c r="C447" s="72" t="s">
        <v>441</v>
      </c>
      <c r="D447" s="78">
        <v>3112.48</v>
      </c>
      <c r="E447" s="78">
        <v>835.75</v>
      </c>
      <c r="F447" s="78">
        <v>1372.1</v>
      </c>
      <c r="G447" s="78">
        <v>1607.79</v>
      </c>
      <c r="H447" s="79">
        <f t="shared" ref="H447:H450" si="182">(G447-F447)/F447</f>
        <v>0.17177319437358798</v>
      </c>
      <c r="I447" s="78">
        <v>2903.49</v>
      </c>
      <c r="J447" s="78">
        <f t="shared" si="169"/>
        <v>4099.0447058823529</v>
      </c>
      <c r="K447" s="82">
        <f t="shared" si="166"/>
        <v>1.5494901111975774</v>
      </c>
      <c r="L447" s="78">
        <f t="shared" si="173"/>
        <v>1732.03</v>
      </c>
      <c r="M447" s="78">
        <f t="shared" si="171"/>
        <v>2853.4173529411764</v>
      </c>
      <c r="N447" s="78">
        <v>1000</v>
      </c>
      <c r="O447" s="82">
        <f t="shared" si="172"/>
        <v>-0.37802822507914591</v>
      </c>
      <c r="P447" s="74"/>
    </row>
    <row r="448" spans="1:16" s="73" customFormat="1" x14ac:dyDescent="0.2">
      <c r="A448" s="72"/>
      <c r="B448" s="72" t="s">
        <v>684</v>
      </c>
      <c r="C448" s="72" t="s">
        <v>685</v>
      </c>
      <c r="D448" s="78">
        <v>1096.44</v>
      </c>
      <c r="E448" s="78">
        <v>1951.93</v>
      </c>
      <c r="F448" s="78">
        <v>1456.72</v>
      </c>
      <c r="G448" s="78">
        <v>863.34</v>
      </c>
      <c r="H448" s="79">
        <f t="shared" si="182"/>
        <v>-0.40733977703333513</v>
      </c>
      <c r="I448" s="78">
        <v>666.93</v>
      </c>
      <c r="J448" s="78">
        <f t="shared" si="169"/>
        <v>941.5482352941176</v>
      </c>
      <c r="K448" s="82">
        <f t="shared" si="166"/>
        <v>9.0587990008707542E-2</v>
      </c>
      <c r="L448" s="78">
        <f t="shared" si="173"/>
        <v>1342.1075000000001</v>
      </c>
      <c r="M448" s="78">
        <f t="shared" si="171"/>
        <v>902.44411764705887</v>
      </c>
      <c r="N448" s="78">
        <v>750</v>
      </c>
      <c r="O448" s="82">
        <f t="shared" si="172"/>
        <v>-0.1312808395301967</v>
      </c>
      <c r="P448" s="74"/>
    </row>
    <row r="449" spans="1:16" s="73" customFormat="1" x14ac:dyDescent="0.2">
      <c r="A449" s="72"/>
      <c r="B449" s="72" t="s">
        <v>686</v>
      </c>
      <c r="C449" s="72" t="s">
        <v>445</v>
      </c>
      <c r="D449" s="78">
        <v>2801.75</v>
      </c>
      <c r="E449" s="78">
        <v>1790.95</v>
      </c>
      <c r="F449" s="78">
        <v>4911.5200000000004</v>
      </c>
      <c r="G449" s="78">
        <v>4941.97</v>
      </c>
      <c r="H449" s="79">
        <f t="shared" si="182"/>
        <v>6.1997100693878503E-3</v>
      </c>
      <c r="I449" s="78">
        <v>3676.85</v>
      </c>
      <c r="J449" s="78">
        <f t="shared" si="169"/>
        <v>5190.8470588235296</v>
      </c>
      <c r="K449" s="82">
        <f t="shared" si="166"/>
        <v>5.0359888632170828E-2</v>
      </c>
      <c r="L449" s="78">
        <f t="shared" si="173"/>
        <v>3611.5475000000006</v>
      </c>
      <c r="M449" s="78">
        <f t="shared" si="171"/>
        <v>5066.4085294117649</v>
      </c>
      <c r="N449" s="78">
        <v>7000</v>
      </c>
      <c r="O449" s="82">
        <f t="shared" si="172"/>
        <v>0.41643919327717482</v>
      </c>
      <c r="P449" s="74"/>
    </row>
    <row r="450" spans="1:16" s="73" customFormat="1" x14ac:dyDescent="0.2">
      <c r="A450" s="72"/>
      <c r="B450" s="72" t="s">
        <v>687</v>
      </c>
      <c r="C450" s="72" t="s">
        <v>449</v>
      </c>
      <c r="D450" s="78">
        <v>0</v>
      </c>
      <c r="E450" s="78">
        <v>806.2</v>
      </c>
      <c r="F450" s="78">
        <v>4310.3599999999997</v>
      </c>
      <c r="G450" s="78">
        <v>29079.38</v>
      </c>
      <c r="H450" s="79">
        <f t="shared" si="182"/>
        <v>5.7463924126987083</v>
      </c>
      <c r="I450" s="78">
        <v>41253.129999999997</v>
      </c>
      <c r="J450" s="78">
        <f t="shared" si="169"/>
        <v>58239.712941176462</v>
      </c>
      <c r="K450" s="82">
        <f t="shared" si="166"/>
        <v>1.0027838606317074</v>
      </c>
      <c r="L450" s="78">
        <f t="shared" si="173"/>
        <v>8548.9850000000006</v>
      </c>
      <c r="M450" s="78">
        <f t="shared" si="171"/>
        <v>43659.546470588233</v>
      </c>
      <c r="N450" s="78">
        <v>4000</v>
      </c>
      <c r="O450" s="82">
        <f t="shared" si="172"/>
        <v>-0.86244548542644306</v>
      </c>
      <c r="P450" s="74"/>
    </row>
    <row r="451" spans="1:16" s="73" customFormat="1" x14ac:dyDescent="0.2">
      <c r="A451" s="72"/>
      <c r="B451" s="72" t="s">
        <v>688</v>
      </c>
      <c r="C451" s="72" t="s">
        <v>689</v>
      </c>
      <c r="D451" s="78">
        <v>907.78</v>
      </c>
      <c r="E451" s="78">
        <v>1004.56</v>
      </c>
      <c r="F451" s="78">
        <v>198.8</v>
      </c>
      <c r="G451" s="78">
        <v>0</v>
      </c>
      <c r="H451" s="79"/>
      <c r="I451" s="78">
        <v>1269.42</v>
      </c>
      <c r="J451" s="78">
        <f t="shared" si="169"/>
        <v>1792.1223529411764</v>
      </c>
      <c r="K451" s="82"/>
      <c r="L451" s="78">
        <f t="shared" si="173"/>
        <v>527.78499999999997</v>
      </c>
      <c r="M451" s="78">
        <f t="shared" si="171"/>
        <v>896.06117647058818</v>
      </c>
      <c r="N451" s="78">
        <v>1000</v>
      </c>
      <c r="O451" s="82"/>
      <c r="P451" s="74"/>
    </row>
    <row r="452" spans="1:16" s="73" customFormat="1" x14ac:dyDescent="0.2">
      <c r="A452" s="72"/>
      <c r="B452" s="72" t="s">
        <v>690</v>
      </c>
      <c r="C452" s="72" t="s">
        <v>451</v>
      </c>
      <c r="D452" s="78">
        <v>1010.96</v>
      </c>
      <c r="E452" s="78">
        <v>1922.68</v>
      </c>
      <c r="F452" s="78">
        <v>3443.39</v>
      </c>
      <c r="G452" s="78">
        <v>1819.4</v>
      </c>
      <c r="H452" s="79">
        <f t="shared" ref="H452" si="183">(G452-F452)/F452</f>
        <v>-0.4716253459526803</v>
      </c>
      <c r="I452" s="78">
        <v>2351.17</v>
      </c>
      <c r="J452" s="78">
        <f t="shared" si="169"/>
        <v>3319.2988235294119</v>
      </c>
      <c r="K452" s="82">
        <f t="shared" si="166"/>
        <v>0.82439201029427933</v>
      </c>
      <c r="L452" s="78">
        <f t="shared" si="173"/>
        <v>2049.1075000000001</v>
      </c>
      <c r="M452" s="78">
        <f t="shared" si="171"/>
        <v>2569.349411764706</v>
      </c>
      <c r="N452" s="78">
        <v>2000</v>
      </c>
      <c r="O452" s="82">
        <f t="shared" si="172"/>
        <v>9.9263493459382166E-2</v>
      </c>
      <c r="P452" s="74"/>
    </row>
    <row r="453" spans="1:16" s="73" customFormat="1" x14ac:dyDescent="0.2">
      <c r="A453" s="72"/>
      <c r="B453" s="72" t="s">
        <v>691</v>
      </c>
      <c r="C453" s="72" t="s">
        <v>692</v>
      </c>
      <c r="D453" s="78">
        <v>0</v>
      </c>
      <c r="E453" s="78">
        <v>0</v>
      </c>
      <c r="F453" s="78">
        <v>0</v>
      </c>
      <c r="G453" s="78">
        <v>0</v>
      </c>
      <c r="H453" s="79"/>
      <c r="I453" s="78">
        <v>0</v>
      </c>
      <c r="J453" s="78">
        <f t="shared" si="169"/>
        <v>0</v>
      </c>
      <c r="K453" s="82"/>
      <c r="L453" s="78">
        <f t="shared" si="173"/>
        <v>0</v>
      </c>
      <c r="M453" s="78">
        <f t="shared" si="171"/>
        <v>0</v>
      </c>
      <c r="N453" s="78">
        <f t="shared" si="179"/>
        <v>0</v>
      </c>
      <c r="O453" s="82"/>
      <c r="P453" s="74"/>
    </row>
    <row r="454" spans="1:16" s="73" customFormat="1" x14ac:dyDescent="0.2">
      <c r="A454" s="72"/>
      <c r="B454" s="72" t="s">
        <v>693</v>
      </c>
      <c r="C454" s="72" t="s">
        <v>457</v>
      </c>
      <c r="D454" s="78">
        <v>0</v>
      </c>
      <c r="E454" s="78">
        <v>7500</v>
      </c>
      <c r="F454" s="78">
        <v>0</v>
      </c>
      <c r="G454" s="78">
        <v>0</v>
      </c>
      <c r="H454" s="79"/>
      <c r="I454" s="78">
        <v>71950</v>
      </c>
      <c r="J454" s="78">
        <f t="shared" si="169"/>
        <v>101576.47058823529</v>
      </c>
      <c r="K454" s="82"/>
      <c r="L454" s="78">
        <f t="shared" si="173"/>
        <v>1875</v>
      </c>
      <c r="M454" s="78">
        <f t="shared" si="171"/>
        <v>50788.235294117643</v>
      </c>
      <c r="N454" s="78">
        <v>0</v>
      </c>
      <c r="O454" s="82"/>
      <c r="P454" s="74"/>
    </row>
    <row r="455" spans="1:16" s="73" customFormat="1" x14ac:dyDescent="0.2">
      <c r="A455" s="72"/>
      <c r="B455" s="72" t="s">
        <v>694</v>
      </c>
      <c r="C455" s="72" t="s">
        <v>695</v>
      </c>
      <c r="D455" s="78">
        <v>3082</v>
      </c>
      <c r="E455" s="78">
        <v>5310.12</v>
      </c>
      <c r="F455" s="78">
        <v>0</v>
      </c>
      <c r="G455" s="78">
        <v>0</v>
      </c>
      <c r="H455" s="79"/>
      <c r="I455" s="78">
        <v>21000</v>
      </c>
      <c r="J455" s="78">
        <f t="shared" si="169"/>
        <v>29647.058823529413</v>
      </c>
      <c r="K455" s="82"/>
      <c r="L455" s="78">
        <f t="shared" si="173"/>
        <v>2098.0299999999997</v>
      </c>
      <c r="M455" s="78">
        <f t="shared" si="171"/>
        <v>14823.529411764706</v>
      </c>
      <c r="N455" s="78">
        <v>0</v>
      </c>
      <c r="O455" s="82"/>
      <c r="P455" s="74"/>
    </row>
    <row r="456" spans="1:16" s="73" customFormat="1" x14ac:dyDescent="0.2">
      <c r="A456" s="72"/>
      <c r="B456" s="72" t="s">
        <v>696</v>
      </c>
      <c r="C456" s="72" t="s">
        <v>459</v>
      </c>
      <c r="D456" s="78">
        <v>0</v>
      </c>
      <c r="E456" s="78">
        <v>0</v>
      </c>
      <c r="F456" s="78">
        <v>75.67</v>
      </c>
      <c r="G456" s="78">
        <v>3113.87</v>
      </c>
      <c r="H456" s="79">
        <f t="shared" ref="H456" si="184">(G456-F456)/G456</f>
        <v>0.97569904973553812</v>
      </c>
      <c r="I456" s="78">
        <v>5096.87</v>
      </c>
      <c r="J456" s="78">
        <f t="shared" si="169"/>
        <v>7195.5811764705886</v>
      </c>
      <c r="K456" s="82">
        <f t="shared" si="166"/>
        <v>1.3108161793750506</v>
      </c>
      <c r="L456" s="78">
        <f t="shared" si="173"/>
        <v>797.38499999999999</v>
      </c>
      <c r="M456" s="78">
        <f t="shared" si="171"/>
        <v>5154.7255882352947</v>
      </c>
      <c r="N456" s="78">
        <v>700</v>
      </c>
      <c r="O456" s="82">
        <f t="shared" si="172"/>
        <v>-0.77519935000497775</v>
      </c>
      <c r="P456" s="74"/>
    </row>
    <row r="457" spans="1:16" s="73" customFormat="1" x14ac:dyDescent="0.2">
      <c r="A457" s="72"/>
      <c r="B457" s="72" t="s">
        <v>697</v>
      </c>
      <c r="C457" s="72" t="s">
        <v>698</v>
      </c>
      <c r="D457" s="78">
        <v>0</v>
      </c>
      <c r="E457" s="78">
        <v>0</v>
      </c>
      <c r="F457" s="78">
        <v>0</v>
      </c>
      <c r="G457" s="78">
        <v>0</v>
      </c>
      <c r="H457" s="79"/>
      <c r="I457" s="78">
        <v>294</v>
      </c>
      <c r="J457" s="78">
        <f t="shared" si="169"/>
        <v>415.05882352941171</v>
      </c>
      <c r="K457" s="82"/>
      <c r="L457" s="78">
        <f t="shared" si="173"/>
        <v>0</v>
      </c>
      <c r="M457" s="78">
        <v>0</v>
      </c>
      <c r="N457" s="78">
        <v>0</v>
      </c>
      <c r="O457" s="82"/>
      <c r="P457" s="74"/>
    </row>
    <row r="458" spans="1:16" s="73" customFormat="1" x14ac:dyDescent="0.2">
      <c r="A458" s="72"/>
      <c r="B458" s="72" t="s">
        <v>699</v>
      </c>
      <c r="C458" s="72" t="s">
        <v>700</v>
      </c>
      <c r="D458" s="78">
        <v>6548.6</v>
      </c>
      <c r="E458" s="78">
        <v>9780.64</v>
      </c>
      <c r="F458" s="78">
        <v>19003.439999999999</v>
      </c>
      <c r="G458" s="78">
        <v>6842.52</v>
      </c>
      <c r="H458" s="79">
        <f t="shared" ref="H458:H460" si="185">(G458-F458)/F458</f>
        <v>-0.63993255957868678</v>
      </c>
      <c r="I458" s="78">
        <v>6111.31</v>
      </c>
      <c r="J458" s="78">
        <f t="shared" si="169"/>
        <v>8627.7317647058826</v>
      </c>
      <c r="K458" s="82">
        <f t="shared" si="166"/>
        <v>0.26089975107210239</v>
      </c>
      <c r="L458" s="78">
        <f t="shared" si="173"/>
        <v>10543.8</v>
      </c>
      <c r="M458" s="78">
        <f t="shared" si="171"/>
        <v>7735.1258823529415</v>
      </c>
      <c r="N458" s="78">
        <v>10000</v>
      </c>
      <c r="O458" s="82">
        <f t="shared" si="172"/>
        <v>0.46144987519218056</v>
      </c>
      <c r="P458" s="74"/>
    </row>
    <row r="459" spans="1:16" s="73" customFormat="1" x14ac:dyDescent="0.2">
      <c r="A459" s="72"/>
      <c r="B459" s="72" t="s">
        <v>701</v>
      </c>
      <c r="C459" s="72" t="s">
        <v>702</v>
      </c>
      <c r="D459" s="78">
        <v>0</v>
      </c>
      <c r="E459" s="78">
        <v>0</v>
      </c>
      <c r="F459" s="78">
        <v>11205.12</v>
      </c>
      <c r="G459" s="78">
        <v>40441.18</v>
      </c>
      <c r="H459" s="79">
        <f t="shared" si="185"/>
        <v>2.6091697366917979</v>
      </c>
      <c r="I459" s="78">
        <v>242789.92</v>
      </c>
      <c r="J459" s="78">
        <f t="shared" si="169"/>
        <v>342762.23999999999</v>
      </c>
      <c r="K459" s="82">
        <f t="shared" si="166"/>
        <v>7.4755746494043942</v>
      </c>
      <c r="L459" s="78">
        <f t="shared" si="173"/>
        <v>12911.575000000001</v>
      </c>
      <c r="M459" s="78">
        <f t="shared" si="171"/>
        <v>191601.71</v>
      </c>
      <c r="N459" s="78">
        <v>0</v>
      </c>
      <c r="O459" s="82">
        <f t="shared" si="172"/>
        <v>-1</v>
      </c>
      <c r="P459" s="74"/>
    </row>
    <row r="460" spans="1:16" s="73" customFormat="1" x14ac:dyDescent="0.2">
      <c r="A460" s="72"/>
      <c r="B460" s="72" t="s">
        <v>703</v>
      </c>
      <c r="C460" s="72" t="s">
        <v>704</v>
      </c>
      <c r="D460" s="78">
        <v>586.97</v>
      </c>
      <c r="E460" s="78">
        <v>804.54</v>
      </c>
      <c r="F460" s="78">
        <v>764.66</v>
      </c>
      <c r="G460" s="78">
        <v>2179.7600000000002</v>
      </c>
      <c r="H460" s="79">
        <f t="shared" si="185"/>
        <v>1.8506264222007172</v>
      </c>
      <c r="I460" s="78">
        <v>897.75</v>
      </c>
      <c r="J460" s="78">
        <f t="shared" si="169"/>
        <v>1267.4117647058824</v>
      </c>
      <c r="K460" s="82">
        <f t="shared" si="166"/>
        <v>-0.41855444420216797</v>
      </c>
      <c r="L460" s="78">
        <f t="shared" si="173"/>
        <v>1083.9825000000001</v>
      </c>
      <c r="M460" s="78">
        <f t="shared" si="171"/>
        <v>1723.5858823529413</v>
      </c>
      <c r="N460" s="78">
        <v>1000</v>
      </c>
      <c r="O460" s="82">
        <f t="shared" si="172"/>
        <v>-0.54123389730979565</v>
      </c>
      <c r="P460" s="74"/>
    </row>
    <row r="461" spans="1:16" s="73" customFormat="1" hidden="1" x14ac:dyDescent="0.2">
      <c r="A461" s="72"/>
      <c r="B461" s="72" t="s">
        <v>705</v>
      </c>
      <c r="C461" s="72" t="s">
        <v>587</v>
      </c>
      <c r="D461" s="78">
        <v>0</v>
      </c>
      <c r="E461" s="78">
        <v>0</v>
      </c>
      <c r="F461" s="78">
        <v>0</v>
      </c>
      <c r="G461" s="78">
        <v>0</v>
      </c>
      <c r="H461" s="79"/>
      <c r="I461" s="78">
        <v>0</v>
      </c>
      <c r="J461" s="78">
        <f t="shared" si="169"/>
        <v>0</v>
      </c>
      <c r="K461" s="82"/>
      <c r="L461" s="78">
        <f t="shared" si="173"/>
        <v>0</v>
      </c>
      <c r="M461" s="78">
        <f t="shared" si="171"/>
        <v>0</v>
      </c>
      <c r="N461" s="78">
        <f t="shared" si="179"/>
        <v>0</v>
      </c>
      <c r="O461" s="81"/>
      <c r="P461" s="74"/>
    </row>
    <row r="462" spans="1:16" s="73" customFormat="1" hidden="1" x14ac:dyDescent="0.2">
      <c r="A462" s="72"/>
      <c r="B462" s="72" t="s">
        <v>706</v>
      </c>
      <c r="C462" s="72" t="s">
        <v>589</v>
      </c>
      <c r="D462" s="78">
        <v>0</v>
      </c>
      <c r="E462" s="78">
        <v>0</v>
      </c>
      <c r="F462" s="78">
        <v>0</v>
      </c>
      <c r="G462" s="78">
        <v>0</v>
      </c>
      <c r="H462" s="79"/>
      <c r="I462" s="78">
        <v>0</v>
      </c>
      <c r="J462" s="78">
        <f t="shared" si="169"/>
        <v>0</v>
      </c>
      <c r="K462" s="82"/>
      <c r="L462" s="78">
        <f t="shared" si="173"/>
        <v>0</v>
      </c>
      <c r="M462" s="78">
        <f t="shared" si="171"/>
        <v>0</v>
      </c>
      <c r="N462" s="78">
        <f t="shared" si="179"/>
        <v>0</v>
      </c>
      <c r="O462" s="81"/>
      <c r="P462" s="74"/>
    </row>
    <row r="463" spans="1:16" s="73" customFormat="1" hidden="1" x14ac:dyDescent="0.2">
      <c r="A463" s="72"/>
      <c r="B463" s="72" t="s">
        <v>707</v>
      </c>
      <c r="C463" s="72" t="s">
        <v>708</v>
      </c>
      <c r="D463" s="78">
        <v>0</v>
      </c>
      <c r="E463" s="78">
        <v>0</v>
      </c>
      <c r="F463" s="78">
        <v>0</v>
      </c>
      <c r="G463" s="78">
        <v>0</v>
      </c>
      <c r="H463" s="79"/>
      <c r="I463" s="78">
        <v>0</v>
      </c>
      <c r="J463" s="78">
        <f t="shared" si="169"/>
        <v>0</v>
      </c>
      <c r="K463" s="82"/>
      <c r="L463" s="78">
        <f t="shared" si="173"/>
        <v>0</v>
      </c>
      <c r="M463" s="78">
        <f t="shared" si="171"/>
        <v>0</v>
      </c>
      <c r="N463" s="78">
        <f t="shared" si="179"/>
        <v>0</v>
      </c>
      <c r="O463" s="81"/>
      <c r="P463" s="74"/>
    </row>
    <row r="464" spans="1:16" s="73" customFormat="1" hidden="1" x14ac:dyDescent="0.2">
      <c r="A464" s="72"/>
      <c r="B464" s="72" t="s">
        <v>709</v>
      </c>
      <c r="C464" s="72" t="s">
        <v>710</v>
      </c>
      <c r="D464" s="78">
        <v>0</v>
      </c>
      <c r="E464" s="78">
        <v>0</v>
      </c>
      <c r="F464" s="78">
        <v>0</v>
      </c>
      <c r="G464" s="78">
        <v>0</v>
      </c>
      <c r="H464" s="79"/>
      <c r="I464" s="78">
        <v>0</v>
      </c>
      <c r="J464" s="78">
        <f t="shared" si="169"/>
        <v>0</v>
      </c>
      <c r="K464" s="82"/>
      <c r="L464" s="78">
        <f t="shared" si="173"/>
        <v>0</v>
      </c>
      <c r="M464" s="78">
        <f t="shared" si="171"/>
        <v>0</v>
      </c>
      <c r="N464" s="78">
        <f t="shared" si="179"/>
        <v>0</v>
      </c>
      <c r="O464" s="81"/>
      <c r="P464" s="74"/>
    </row>
    <row r="465" spans="1:16" s="73" customFormat="1" hidden="1" x14ac:dyDescent="0.2">
      <c r="A465" s="72"/>
      <c r="B465" s="72" t="s">
        <v>711</v>
      </c>
      <c r="C465" s="72" t="s">
        <v>712</v>
      </c>
      <c r="D465" s="78">
        <v>0</v>
      </c>
      <c r="E465" s="78">
        <v>0</v>
      </c>
      <c r="F465" s="78">
        <v>0</v>
      </c>
      <c r="G465" s="78">
        <v>0</v>
      </c>
      <c r="H465" s="79"/>
      <c r="I465" s="78">
        <v>0</v>
      </c>
      <c r="J465" s="78">
        <f t="shared" si="169"/>
        <v>0</v>
      </c>
      <c r="K465" s="82"/>
      <c r="L465" s="78">
        <f t="shared" si="173"/>
        <v>0</v>
      </c>
      <c r="M465" s="78">
        <f t="shared" si="171"/>
        <v>0</v>
      </c>
      <c r="N465" s="78">
        <f t="shared" si="179"/>
        <v>0</v>
      </c>
      <c r="O465" s="81"/>
      <c r="P465" s="74"/>
    </row>
    <row r="466" spans="1:16" s="73" customFormat="1" hidden="1" x14ac:dyDescent="0.2">
      <c r="A466" s="72"/>
      <c r="B466" s="72" t="s">
        <v>713</v>
      </c>
      <c r="C466" s="72" t="s">
        <v>485</v>
      </c>
      <c r="D466" s="78">
        <v>0</v>
      </c>
      <c r="E466" s="78">
        <v>0</v>
      </c>
      <c r="F466" s="78">
        <v>0</v>
      </c>
      <c r="G466" s="78">
        <v>0</v>
      </c>
      <c r="H466" s="79"/>
      <c r="I466" s="78">
        <v>0</v>
      </c>
      <c r="J466" s="78">
        <f t="shared" si="169"/>
        <v>0</v>
      </c>
      <c r="K466" s="82"/>
      <c r="L466" s="78">
        <f t="shared" si="173"/>
        <v>0</v>
      </c>
      <c r="M466" s="78">
        <f t="shared" si="171"/>
        <v>0</v>
      </c>
      <c r="N466" s="78">
        <f t="shared" si="179"/>
        <v>0</v>
      </c>
      <c r="O466" s="81"/>
      <c r="P466" s="74"/>
    </row>
    <row r="467" spans="1:16" s="73" customFormat="1" hidden="1" x14ac:dyDescent="0.2">
      <c r="A467" s="72"/>
      <c r="B467" s="72" t="s">
        <v>714</v>
      </c>
      <c r="C467" s="72" t="s">
        <v>715</v>
      </c>
      <c r="D467" s="78">
        <v>0</v>
      </c>
      <c r="E467" s="78">
        <v>0</v>
      </c>
      <c r="F467" s="78">
        <v>0</v>
      </c>
      <c r="G467" s="78">
        <v>0</v>
      </c>
      <c r="H467" s="79"/>
      <c r="I467" s="78">
        <v>0</v>
      </c>
      <c r="J467" s="78">
        <f t="shared" si="169"/>
        <v>0</v>
      </c>
      <c r="K467" s="82"/>
      <c r="L467" s="78">
        <f t="shared" si="173"/>
        <v>0</v>
      </c>
      <c r="M467" s="78">
        <f t="shared" si="171"/>
        <v>0</v>
      </c>
      <c r="N467" s="78">
        <f t="shared" si="179"/>
        <v>0</v>
      </c>
      <c r="O467" s="81"/>
      <c r="P467" s="74"/>
    </row>
    <row r="468" spans="1:16" s="73" customFormat="1" hidden="1" x14ac:dyDescent="0.2">
      <c r="A468" s="72"/>
      <c r="B468" s="72" t="s">
        <v>716</v>
      </c>
      <c r="C468" s="72" t="s">
        <v>717</v>
      </c>
      <c r="D468" s="78">
        <v>0</v>
      </c>
      <c r="E468" s="78">
        <v>0</v>
      </c>
      <c r="F468" s="78">
        <v>0</v>
      </c>
      <c r="G468" s="78">
        <v>0</v>
      </c>
      <c r="H468" s="79"/>
      <c r="I468" s="78">
        <v>0</v>
      </c>
      <c r="J468" s="78">
        <f t="shared" si="169"/>
        <v>0</v>
      </c>
      <c r="K468" s="82"/>
      <c r="L468" s="78">
        <f t="shared" si="173"/>
        <v>0</v>
      </c>
      <c r="M468" s="78">
        <f t="shared" si="171"/>
        <v>0</v>
      </c>
      <c r="N468" s="78">
        <f t="shared" si="179"/>
        <v>0</v>
      </c>
      <c r="O468" s="81"/>
      <c r="P468" s="74"/>
    </row>
    <row r="469" spans="1:16" s="73" customFormat="1" hidden="1" x14ac:dyDescent="0.2">
      <c r="A469" s="72"/>
      <c r="B469" s="72" t="s">
        <v>718</v>
      </c>
      <c r="C469" s="72" t="s">
        <v>605</v>
      </c>
      <c r="D469" s="78">
        <v>0</v>
      </c>
      <c r="E469" s="78">
        <v>0</v>
      </c>
      <c r="F469" s="78">
        <v>0</v>
      </c>
      <c r="G469" s="78">
        <v>0</v>
      </c>
      <c r="H469" s="79"/>
      <c r="I469" s="78">
        <v>0</v>
      </c>
      <c r="J469" s="78">
        <f t="shared" si="169"/>
        <v>0</v>
      </c>
      <c r="K469" s="82"/>
      <c r="L469" s="78">
        <f t="shared" si="173"/>
        <v>0</v>
      </c>
      <c r="M469" s="78">
        <f t="shared" si="171"/>
        <v>0</v>
      </c>
      <c r="N469" s="78">
        <f t="shared" si="179"/>
        <v>0</v>
      </c>
      <c r="O469" s="81"/>
      <c r="P469" s="74"/>
    </row>
    <row r="470" spans="1:16" s="73" customFormat="1" hidden="1" x14ac:dyDescent="0.2">
      <c r="A470" s="72"/>
      <c r="B470" s="72" t="s">
        <v>719</v>
      </c>
      <c r="C470" s="72" t="s">
        <v>720</v>
      </c>
      <c r="D470" s="78">
        <v>0</v>
      </c>
      <c r="E470" s="78">
        <v>0</v>
      </c>
      <c r="F470" s="78">
        <v>0</v>
      </c>
      <c r="G470" s="78">
        <v>0</v>
      </c>
      <c r="H470" s="79"/>
      <c r="I470" s="78">
        <v>0</v>
      </c>
      <c r="J470" s="78">
        <f t="shared" si="169"/>
        <v>0</v>
      </c>
      <c r="K470" s="82"/>
      <c r="L470" s="78">
        <f t="shared" si="173"/>
        <v>0</v>
      </c>
      <c r="M470" s="78">
        <f t="shared" si="171"/>
        <v>0</v>
      </c>
      <c r="N470" s="78">
        <f t="shared" si="179"/>
        <v>0</v>
      </c>
      <c r="O470" s="81"/>
      <c r="P470" s="74"/>
    </row>
    <row r="471" spans="1:16" s="73" customFormat="1" hidden="1" x14ac:dyDescent="0.2">
      <c r="A471" s="72"/>
      <c r="B471" s="72" t="s">
        <v>721</v>
      </c>
      <c r="C471" s="72" t="s">
        <v>722</v>
      </c>
      <c r="D471" s="78">
        <v>0</v>
      </c>
      <c r="E471" s="78">
        <v>0</v>
      </c>
      <c r="F471" s="78">
        <v>0</v>
      </c>
      <c r="G471" s="78">
        <v>0</v>
      </c>
      <c r="H471" s="79"/>
      <c r="I471" s="78">
        <v>0</v>
      </c>
      <c r="J471" s="78">
        <f t="shared" si="169"/>
        <v>0</v>
      </c>
      <c r="K471" s="82"/>
      <c r="L471" s="78">
        <f t="shared" si="173"/>
        <v>0</v>
      </c>
      <c r="M471" s="78">
        <f t="shared" si="171"/>
        <v>0</v>
      </c>
      <c r="N471" s="78">
        <f t="shared" si="179"/>
        <v>0</v>
      </c>
      <c r="O471" s="81"/>
      <c r="P471" s="74"/>
    </row>
    <row r="472" spans="1:16" s="73" customFormat="1" hidden="1" x14ac:dyDescent="0.2">
      <c r="A472" s="72"/>
      <c r="B472" s="72" t="s">
        <v>723</v>
      </c>
      <c r="C472" s="72" t="s">
        <v>724</v>
      </c>
      <c r="D472" s="78">
        <v>0</v>
      </c>
      <c r="E472" s="78">
        <v>0</v>
      </c>
      <c r="F472" s="78">
        <v>0</v>
      </c>
      <c r="G472" s="78">
        <v>0</v>
      </c>
      <c r="H472" s="79"/>
      <c r="I472" s="78">
        <v>0</v>
      </c>
      <c r="J472" s="78">
        <f t="shared" si="169"/>
        <v>0</v>
      </c>
      <c r="K472" s="82"/>
      <c r="L472" s="78">
        <f t="shared" si="173"/>
        <v>0</v>
      </c>
      <c r="M472" s="78">
        <f t="shared" si="171"/>
        <v>0</v>
      </c>
      <c r="N472" s="78">
        <f t="shared" si="179"/>
        <v>0</v>
      </c>
      <c r="O472" s="81"/>
      <c r="P472" s="74"/>
    </row>
    <row r="473" spans="1:16" s="73" customFormat="1" hidden="1" x14ac:dyDescent="0.2">
      <c r="A473" s="72"/>
      <c r="B473" s="72" t="s">
        <v>725</v>
      </c>
      <c r="C473" s="72" t="s">
        <v>441</v>
      </c>
      <c r="D473" s="78">
        <v>0</v>
      </c>
      <c r="E473" s="78">
        <v>0</v>
      </c>
      <c r="F473" s="78">
        <v>0</v>
      </c>
      <c r="G473" s="78">
        <v>0</v>
      </c>
      <c r="H473" s="79"/>
      <c r="I473" s="78">
        <v>0</v>
      </c>
      <c r="J473" s="78">
        <f t="shared" si="169"/>
        <v>0</v>
      </c>
      <c r="K473" s="82"/>
      <c r="L473" s="78">
        <f t="shared" si="173"/>
        <v>0</v>
      </c>
      <c r="M473" s="78">
        <f t="shared" si="171"/>
        <v>0</v>
      </c>
      <c r="N473" s="78">
        <f t="shared" si="179"/>
        <v>0</v>
      </c>
      <c r="O473" s="81"/>
      <c r="P473" s="74"/>
    </row>
    <row r="474" spans="1:16" s="73" customFormat="1" hidden="1" x14ac:dyDescent="0.2">
      <c r="A474" s="72"/>
      <c r="B474" s="72" t="s">
        <v>726</v>
      </c>
      <c r="C474" s="72" t="s">
        <v>727</v>
      </c>
      <c r="D474" s="78">
        <v>0</v>
      </c>
      <c r="E474" s="78">
        <v>0</v>
      </c>
      <c r="F474" s="78">
        <v>0</v>
      </c>
      <c r="G474" s="78">
        <v>0</v>
      </c>
      <c r="H474" s="79"/>
      <c r="I474" s="78">
        <v>0</v>
      </c>
      <c r="J474" s="78">
        <f t="shared" si="169"/>
        <v>0</v>
      </c>
      <c r="K474" s="82"/>
      <c r="L474" s="78">
        <f t="shared" si="173"/>
        <v>0</v>
      </c>
      <c r="M474" s="78">
        <f t="shared" si="171"/>
        <v>0</v>
      </c>
      <c r="N474" s="78">
        <f t="shared" si="179"/>
        <v>0</v>
      </c>
      <c r="O474" s="81"/>
      <c r="P474" s="74"/>
    </row>
    <row r="475" spans="1:16" s="73" customFormat="1" hidden="1" x14ac:dyDescent="0.2">
      <c r="A475" s="72"/>
      <c r="B475" s="72" t="s">
        <v>728</v>
      </c>
      <c r="C475" s="72" t="s">
        <v>485</v>
      </c>
      <c r="D475" s="78">
        <v>0</v>
      </c>
      <c r="E475" s="78">
        <v>0</v>
      </c>
      <c r="F475" s="78">
        <v>0</v>
      </c>
      <c r="G475" s="78">
        <v>0</v>
      </c>
      <c r="H475" s="79"/>
      <c r="I475" s="78">
        <v>0</v>
      </c>
      <c r="J475" s="78">
        <f t="shared" si="169"/>
        <v>0</v>
      </c>
      <c r="K475" s="82"/>
      <c r="L475" s="78">
        <f t="shared" si="173"/>
        <v>0</v>
      </c>
      <c r="M475" s="78">
        <f t="shared" si="171"/>
        <v>0</v>
      </c>
      <c r="N475" s="78">
        <f t="shared" si="179"/>
        <v>0</v>
      </c>
      <c r="O475" s="81"/>
      <c r="P475" s="74"/>
    </row>
    <row r="476" spans="1:16" s="73" customFormat="1" hidden="1" x14ac:dyDescent="0.2">
      <c r="A476" s="72"/>
      <c r="B476" s="72" t="s">
        <v>729</v>
      </c>
      <c r="C476" s="72" t="s">
        <v>730</v>
      </c>
      <c r="D476" s="78">
        <v>0</v>
      </c>
      <c r="E476" s="78">
        <v>0</v>
      </c>
      <c r="F476" s="78">
        <v>0</v>
      </c>
      <c r="G476" s="78">
        <v>0</v>
      </c>
      <c r="H476" s="79"/>
      <c r="I476" s="78">
        <v>0</v>
      </c>
      <c r="J476" s="78">
        <f t="shared" si="169"/>
        <v>0</v>
      </c>
      <c r="K476" s="82"/>
      <c r="L476" s="78">
        <f t="shared" si="173"/>
        <v>0</v>
      </c>
      <c r="M476" s="78">
        <f t="shared" si="171"/>
        <v>0</v>
      </c>
      <c r="N476" s="78">
        <f t="shared" si="179"/>
        <v>0</v>
      </c>
      <c r="O476" s="81"/>
      <c r="P476" s="74"/>
    </row>
    <row r="477" spans="1:16" s="73" customFormat="1" hidden="1" x14ac:dyDescent="0.2">
      <c r="A477" s="72"/>
      <c r="B477" s="72" t="s">
        <v>731</v>
      </c>
      <c r="C477" s="72" t="s">
        <v>732</v>
      </c>
      <c r="D477" s="78">
        <v>0</v>
      </c>
      <c r="E477" s="78">
        <v>0</v>
      </c>
      <c r="F477" s="78">
        <v>0</v>
      </c>
      <c r="G477" s="78">
        <v>0</v>
      </c>
      <c r="H477" s="79"/>
      <c r="I477" s="78">
        <v>0</v>
      </c>
      <c r="J477" s="78">
        <f t="shared" si="169"/>
        <v>0</v>
      </c>
      <c r="K477" s="82"/>
      <c r="L477" s="78">
        <f t="shared" si="173"/>
        <v>0</v>
      </c>
      <c r="M477" s="78">
        <f t="shared" si="171"/>
        <v>0</v>
      </c>
      <c r="N477" s="78">
        <f t="shared" si="179"/>
        <v>0</v>
      </c>
      <c r="O477" s="81"/>
      <c r="P477" s="74"/>
    </row>
    <row r="478" spans="1:16" s="73" customFormat="1" hidden="1" x14ac:dyDescent="0.2">
      <c r="A478" s="72"/>
      <c r="B478" s="72" t="s">
        <v>733</v>
      </c>
      <c r="C478" s="72" t="s">
        <v>734</v>
      </c>
      <c r="D478" s="78">
        <v>0</v>
      </c>
      <c r="E478" s="78">
        <v>0</v>
      </c>
      <c r="F478" s="78">
        <v>0</v>
      </c>
      <c r="G478" s="78">
        <v>0</v>
      </c>
      <c r="H478" s="79"/>
      <c r="I478" s="78">
        <v>0</v>
      </c>
      <c r="J478" s="78">
        <f t="shared" si="169"/>
        <v>0</v>
      </c>
      <c r="K478" s="82"/>
      <c r="L478" s="78">
        <f t="shared" si="173"/>
        <v>0</v>
      </c>
      <c r="M478" s="78">
        <f t="shared" si="171"/>
        <v>0</v>
      </c>
      <c r="N478" s="78">
        <f t="shared" si="179"/>
        <v>0</v>
      </c>
      <c r="O478" s="81"/>
      <c r="P478" s="74"/>
    </row>
    <row r="479" spans="1:16" s="73" customFormat="1" x14ac:dyDescent="0.2">
      <c r="A479" s="72"/>
      <c r="B479" s="72"/>
      <c r="C479" s="72"/>
      <c r="D479" s="78" t="s">
        <v>47</v>
      </c>
      <c r="E479" s="78" t="s">
        <v>47</v>
      </c>
      <c r="F479" s="78" t="s">
        <v>47</v>
      </c>
      <c r="G479" s="78" t="s">
        <v>47</v>
      </c>
      <c r="H479" s="79"/>
      <c r="I479" s="78" t="s">
        <v>47</v>
      </c>
      <c r="J479" s="78"/>
      <c r="K479" s="82"/>
      <c r="L479" s="78"/>
      <c r="M479" s="78"/>
      <c r="N479" s="78"/>
      <c r="O479" s="81"/>
      <c r="P479" s="74"/>
    </row>
    <row r="480" spans="1:16" s="73" customFormat="1" x14ac:dyDescent="0.2">
      <c r="A480" s="72"/>
      <c r="B480" s="72"/>
      <c r="C480" s="77" t="s">
        <v>1452</v>
      </c>
      <c r="D480" s="80">
        <v>267244.71999999997</v>
      </c>
      <c r="E480" s="80">
        <v>374570.08</v>
      </c>
      <c r="F480" s="80">
        <v>431750.96</v>
      </c>
      <c r="G480" s="80">
        <v>817817.72</v>
      </c>
      <c r="H480" s="79">
        <f t="shared" ref="H480" si="186">(G480-F480)/F480</f>
        <v>0.89418853868906267</v>
      </c>
      <c r="I480" s="80">
        <v>1021290.45</v>
      </c>
      <c r="J480" s="80">
        <f>SUM(J420:J460)</f>
        <v>1441821.8117647055</v>
      </c>
      <c r="K480" s="82">
        <f t="shared" ref="K480:K603" si="187">(J480-G480)/G480</f>
        <v>0.76301121448518561</v>
      </c>
      <c r="L480" s="80">
        <f t="shared" si="173"/>
        <v>472845.87</v>
      </c>
      <c r="M480" s="78">
        <f t="shared" ref="M480" si="188">SUM(G480+J480)/2</f>
        <v>1129819.7658823528</v>
      </c>
      <c r="N480" s="80">
        <f>SUM(N420:N478)</f>
        <v>695911</v>
      </c>
      <c r="O480" s="81">
        <f t="shared" si="172"/>
        <v>-0.14906343677659611</v>
      </c>
      <c r="P480" s="74"/>
    </row>
    <row r="481" spans="1:16" s="73" customFormat="1" x14ac:dyDescent="0.2">
      <c r="A481" s="72"/>
      <c r="B481" s="72"/>
      <c r="C481" s="72"/>
      <c r="D481" s="78"/>
      <c r="E481" s="78"/>
      <c r="F481" s="78"/>
      <c r="G481" s="78"/>
      <c r="H481" s="79"/>
      <c r="I481" s="78"/>
      <c r="J481" s="78"/>
      <c r="K481" s="82"/>
      <c r="L481" s="78"/>
      <c r="M481" s="78"/>
      <c r="N481" s="78"/>
      <c r="O481" s="81"/>
      <c r="P481" s="74"/>
    </row>
    <row r="482" spans="1:16" s="73" customFormat="1" x14ac:dyDescent="0.2">
      <c r="A482" s="72"/>
      <c r="B482" s="72"/>
      <c r="C482" s="77" t="s">
        <v>735</v>
      </c>
      <c r="D482" s="78"/>
      <c r="E482" s="78"/>
      <c r="F482" s="78"/>
      <c r="G482" s="78"/>
      <c r="H482" s="79"/>
      <c r="I482" s="78"/>
      <c r="J482" s="78"/>
      <c r="K482" s="82"/>
      <c r="L482" s="78"/>
      <c r="M482" s="78"/>
      <c r="N482" s="78"/>
      <c r="O482" s="81"/>
      <c r="P482" s="74"/>
    </row>
    <row r="483" spans="1:16" s="73" customFormat="1" x14ac:dyDescent="0.2">
      <c r="A483" s="72"/>
      <c r="B483" s="72"/>
      <c r="C483" s="77"/>
      <c r="D483" s="78"/>
      <c r="E483" s="78"/>
      <c r="F483" s="78"/>
      <c r="G483" s="78"/>
      <c r="H483" s="79"/>
      <c r="I483" s="78"/>
      <c r="J483" s="78"/>
      <c r="K483" s="82"/>
      <c r="L483" s="78"/>
      <c r="M483" s="78"/>
      <c r="N483" s="78"/>
      <c r="O483" s="81"/>
      <c r="P483" s="74"/>
    </row>
    <row r="484" spans="1:16" s="73" customFormat="1" x14ac:dyDescent="0.2">
      <c r="A484" s="72"/>
      <c r="B484" s="72" t="s">
        <v>736</v>
      </c>
      <c r="C484" s="72" t="s">
        <v>737</v>
      </c>
      <c r="D484" s="78">
        <v>135739.87</v>
      </c>
      <c r="E484" s="78">
        <v>153927.22</v>
      </c>
      <c r="F484" s="78">
        <v>234225.66</v>
      </c>
      <c r="G484" s="78">
        <v>297116.51</v>
      </c>
      <c r="H484" s="79">
        <f t="shared" ref="H484:H487" si="189">(G484-F484)/F484</f>
        <v>0.26850538066580754</v>
      </c>
      <c r="I484" s="78">
        <v>246312.03</v>
      </c>
      <c r="J484" s="78">
        <f t="shared" ref="J484:J517" si="190">+(I484/8.5)*12</f>
        <v>347734.63058823528</v>
      </c>
      <c r="K484" s="82">
        <f t="shared" si="187"/>
        <v>0.17036455021713626</v>
      </c>
      <c r="L484" s="78">
        <f t="shared" ref="L484" si="191">SUM(D484:G484)/4</f>
        <v>205252.315</v>
      </c>
      <c r="M484" s="78">
        <f t="shared" ref="M484:M513" si="192">SUM(G484+J484)/2</f>
        <v>322425.57029411767</v>
      </c>
      <c r="N484" s="78">
        <v>358156</v>
      </c>
      <c r="O484" s="82">
        <f t="shared" ref="O484:O520" si="193">(N484-G484)/G484</f>
        <v>0.20543957654860712</v>
      </c>
      <c r="P484" s="74"/>
    </row>
    <row r="485" spans="1:16" s="73" customFormat="1" x14ac:dyDescent="0.2">
      <c r="A485" s="72"/>
      <c r="B485" s="72" t="s">
        <v>738</v>
      </c>
      <c r="C485" s="72" t="s">
        <v>739</v>
      </c>
      <c r="D485" s="78">
        <v>30264.1</v>
      </c>
      <c r="E485" s="78">
        <v>30162.86</v>
      </c>
      <c r="F485" s="78">
        <v>20442.97</v>
      </c>
      <c r="G485" s="78">
        <v>42166.86</v>
      </c>
      <c r="H485" s="79">
        <f t="shared" si="189"/>
        <v>1.0626582145353634</v>
      </c>
      <c r="I485" s="78">
        <v>38138.1</v>
      </c>
      <c r="J485" s="78">
        <f t="shared" si="190"/>
        <v>53842.023529411767</v>
      </c>
      <c r="K485" s="82">
        <f t="shared" si="187"/>
        <v>0.27688007903390877</v>
      </c>
      <c r="L485" s="78">
        <f t="shared" ref="L485:L519" si="194">SUM(D485:G485)/4</f>
        <v>30759.197499999998</v>
      </c>
      <c r="M485" s="78">
        <f t="shared" si="192"/>
        <v>48004.441764705887</v>
      </c>
      <c r="N485" s="78">
        <v>30000</v>
      </c>
      <c r="O485" s="82">
        <f t="shared" si="193"/>
        <v>-0.28854081143343374</v>
      </c>
      <c r="P485" s="74"/>
    </row>
    <row r="486" spans="1:16" s="73" customFormat="1" x14ac:dyDescent="0.2">
      <c r="A486" s="72"/>
      <c r="B486" s="72" t="s">
        <v>740</v>
      </c>
      <c r="C486" s="72" t="s">
        <v>475</v>
      </c>
      <c r="D486" s="78">
        <v>0</v>
      </c>
      <c r="E486" s="78">
        <v>0</v>
      </c>
      <c r="F486" s="78">
        <v>0</v>
      </c>
      <c r="G486" s="78">
        <v>1669.61</v>
      </c>
      <c r="H486" s="79"/>
      <c r="I486" s="78">
        <v>2245.0500000000002</v>
      </c>
      <c r="J486" s="78">
        <f t="shared" si="190"/>
        <v>3169.4823529411765</v>
      </c>
      <c r="K486" s="82">
        <f t="shared" si="187"/>
        <v>0.8983369487132784</v>
      </c>
      <c r="L486" s="78">
        <f t="shared" si="194"/>
        <v>417.40249999999997</v>
      </c>
      <c r="M486" s="78">
        <f t="shared" si="192"/>
        <v>2419.5461764705883</v>
      </c>
      <c r="N486" s="78">
        <v>12000</v>
      </c>
      <c r="O486" s="82">
        <f t="shared" si="193"/>
        <v>6.1873072154575022</v>
      </c>
      <c r="P486" s="74"/>
    </row>
    <row r="487" spans="1:16" s="73" customFormat="1" x14ac:dyDescent="0.2">
      <c r="A487" s="72"/>
      <c r="B487" s="72" t="s">
        <v>741</v>
      </c>
      <c r="C487" s="72" t="s">
        <v>742</v>
      </c>
      <c r="D487" s="78">
        <v>12532.06</v>
      </c>
      <c r="E487" s="78">
        <v>14076.99</v>
      </c>
      <c r="F487" s="78">
        <v>18766.77</v>
      </c>
      <c r="G487" s="78">
        <v>23659.52</v>
      </c>
      <c r="H487" s="79">
        <f t="shared" si="189"/>
        <v>0.26071348452610649</v>
      </c>
      <c r="I487" s="78">
        <v>19046.64</v>
      </c>
      <c r="J487" s="78">
        <f t="shared" si="190"/>
        <v>26889.374117647058</v>
      </c>
      <c r="K487" s="82">
        <f t="shared" si="187"/>
        <v>0.13651393255852431</v>
      </c>
      <c r="L487" s="78">
        <f t="shared" si="194"/>
        <v>17258.834999999999</v>
      </c>
      <c r="M487" s="78">
        <f t="shared" si="192"/>
        <v>25274.447058823527</v>
      </c>
      <c r="N487" s="78">
        <v>27000</v>
      </c>
      <c r="O487" s="82">
        <f t="shared" si="193"/>
        <v>0.14118967755896991</v>
      </c>
      <c r="P487" s="74"/>
    </row>
    <row r="488" spans="1:16" s="73" customFormat="1" x14ac:dyDescent="0.2">
      <c r="A488" s="72"/>
      <c r="B488" s="72" t="s">
        <v>743</v>
      </c>
      <c r="C488" s="72" t="s">
        <v>525</v>
      </c>
      <c r="D488" s="78">
        <v>0</v>
      </c>
      <c r="E488" s="78">
        <v>0</v>
      </c>
      <c r="F488" s="78">
        <v>0</v>
      </c>
      <c r="G488" s="78">
        <v>0</v>
      </c>
      <c r="H488" s="79"/>
      <c r="I488" s="78">
        <v>0</v>
      </c>
      <c r="J488" s="78">
        <f t="shared" si="190"/>
        <v>0</v>
      </c>
      <c r="K488" s="82"/>
      <c r="L488" s="78">
        <f t="shared" si="194"/>
        <v>0</v>
      </c>
      <c r="M488" s="78">
        <f t="shared" si="192"/>
        <v>0</v>
      </c>
      <c r="N488" s="78">
        <v>0</v>
      </c>
      <c r="O488" s="81"/>
      <c r="P488" s="74"/>
    </row>
    <row r="489" spans="1:16" s="73" customFormat="1" x14ac:dyDescent="0.2">
      <c r="A489" s="72"/>
      <c r="B489" s="72" t="s">
        <v>744</v>
      </c>
      <c r="C489" s="72" t="s">
        <v>329</v>
      </c>
      <c r="D489" s="78">
        <v>0</v>
      </c>
      <c r="E489" s="78">
        <v>0</v>
      </c>
      <c r="F489" s="78">
        <v>0</v>
      </c>
      <c r="G489" s="78">
        <v>0</v>
      </c>
      <c r="H489" s="79"/>
      <c r="I489" s="78">
        <v>0</v>
      </c>
      <c r="J489" s="78">
        <f t="shared" si="190"/>
        <v>0</v>
      </c>
      <c r="K489" s="82"/>
      <c r="L489" s="78">
        <f t="shared" si="194"/>
        <v>0</v>
      </c>
      <c r="M489" s="78">
        <f t="shared" si="192"/>
        <v>0</v>
      </c>
      <c r="N489" s="78">
        <v>0</v>
      </c>
      <c r="O489" s="81"/>
      <c r="P489" s="74"/>
    </row>
    <row r="490" spans="1:16" s="73" customFormat="1" ht="13.5" customHeight="1" x14ac:dyDescent="0.2">
      <c r="A490" s="72"/>
      <c r="B490" s="72" t="s">
        <v>745</v>
      </c>
      <c r="C490" s="72" t="s">
        <v>362</v>
      </c>
      <c r="D490" s="78">
        <v>0</v>
      </c>
      <c r="E490" s="78">
        <v>0</v>
      </c>
      <c r="F490" s="78">
        <v>0</v>
      </c>
      <c r="G490" s="78">
        <v>0</v>
      </c>
      <c r="H490" s="79"/>
      <c r="I490" s="78">
        <v>0</v>
      </c>
      <c r="J490" s="78">
        <f t="shared" si="190"/>
        <v>0</v>
      </c>
      <c r="K490" s="82"/>
      <c r="L490" s="78">
        <f t="shared" si="194"/>
        <v>0</v>
      </c>
      <c r="M490" s="78">
        <f t="shared" si="192"/>
        <v>0</v>
      </c>
      <c r="N490" s="78">
        <v>0</v>
      </c>
      <c r="O490" s="81"/>
      <c r="P490" s="74"/>
    </row>
    <row r="491" spans="1:16" s="73" customFormat="1" x14ac:dyDescent="0.2">
      <c r="A491" s="72"/>
      <c r="B491" s="72" t="s">
        <v>746</v>
      </c>
      <c r="C491" s="72" t="s">
        <v>365</v>
      </c>
      <c r="D491" s="78">
        <v>0</v>
      </c>
      <c r="E491" s="78">
        <v>0</v>
      </c>
      <c r="F491" s="78">
        <v>32</v>
      </c>
      <c r="G491" s="78">
        <v>289.52</v>
      </c>
      <c r="H491" s="79">
        <f t="shared" ref="H491:H496" si="195">(G491-F491)/F491</f>
        <v>8.0474999999999994</v>
      </c>
      <c r="I491" s="78">
        <v>0</v>
      </c>
      <c r="J491" s="78">
        <f t="shared" si="190"/>
        <v>0</v>
      </c>
      <c r="K491" s="82">
        <f t="shared" si="187"/>
        <v>-1</v>
      </c>
      <c r="L491" s="78">
        <f t="shared" si="194"/>
        <v>80.38</v>
      </c>
      <c r="M491" s="78">
        <f t="shared" si="192"/>
        <v>144.76</v>
      </c>
      <c r="N491" s="78">
        <v>0</v>
      </c>
      <c r="O491" s="82">
        <f t="shared" si="193"/>
        <v>-1</v>
      </c>
      <c r="P491" s="74"/>
    </row>
    <row r="492" spans="1:16" s="73" customFormat="1" x14ac:dyDescent="0.2">
      <c r="A492" s="72"/>
      <c r="B492" s="72" t="s">
        <v>747</v>
      </c>
      <c r="C492" s="72" t="s">
        <v>331</v>
      </c>
      <c r="D492" s="78">
        <v>0</v>
      </c>
      <c r="E492" s="78">
        <v>0</v>
      </c>
      <c r="F492" s="78">
        <v>26699.95</v>
      </c>
      <c r="G492" s="78">
        <v>36365.67</v>
      </c>
      <c r="H492" s="79">
        <f t="shared" si="195"/>
        <v>0.36201266294506157</v>
      </c>
      <c r="I492" s="78">
        <v>30904.12</v>
      </c>
      <c r="J492" s="78">
        <f t="shared" si="190"/>
        <v>43629.345882352936</v>
      </c>
      <c r="K492" s="82">
        <f t="shared" si="187"/>
        <v>0.19973991630988619</v>
      </c>
      <c r="L492" s="78">
        <f t="shared" si="194"/>
        <v>15766.404999999999</v>
      </c>
      <c r="M492" s="78">
        <f t="shared" si="192"/>
        <v>39997.507941176467</v>
      </c>
      <c r="N492" s="78">
        <v>77750</v>
      </c>
      <c r="O492" s="82">
        <f t="shared" si="193"/>
        <v>1.138005432046213</v>
      </c>
      <c r="P492" s="74"/>
    </row>
    <row r="493" spans="1:16" s="73" customFormat="1" hidden="1" x14ac:dyDescent="0.2">
      <c r="A493" s="72"/>
      <c r="B493" s="72"/>
      <c r="C493" s="72"/>
      <c r="D493" s="80"/>
      <c r="E493" s="80"/>
      <c r="F493" s="80"/>
      <c r="G493" s="80"/>
      <c r="H493" s="79"/>
      <c r="I493" s="78"/>
      <c r="J493" s="80"/>
      <c r="K493" s="82"/>
      <c r="L493" s="78"/>
      <c r="M493" s="78"/>
      <c r="N493" s="78"/>
      <c r="O493" s="82"/>
      <c r="P493" s="74"/>
    </row>
    <row r="494" spans="1:16" s="73" customFormat="1" hidden="1" x14ac:dyDescent="0.2">
      <c r="A494" s="72"/>
      <c r="B494" s="72"/>
      <c r="C494" s="72"/>
      <c r="D494" s="78"/>
      <c r="E494" s="78"/>
      <c r="F494" s="78"/>
      <c r="G494" s="78"/>
      <c r="H494" s="79"/>
      <c r="I494" s="78"/>
      <c r="J494" s="78"/>
      <c r="K494" s="82"/>
      <c r="L494" s="78"/>
      <c r="M494" s="78"/>
      <c r="N494" s="78"/>
      <c r="O494" s="82"/>
      <c r="P494" s="74"/>
    </row>
    <row r="495" spans="1:16" s="73" customFormat="1" x14ac:dyDescent="0.2">
      <c r="A495" s="72"/>
      <c r="B495" s="72" t="s">
        <v>748</v>
      </c>
      <c r="C495" s="72" t="s">
        <v>749</v>
      </c>
      <c r="D495" s="78">
        <v>1774.92</v>
      </c>
      <c r="E495" s="78">
        <v>3200</v>
      </c>
      <c r="F495" s="78">
        <v>1531.69</v>
      </c>
      <c r="G495" s="78">
        <v>6754.75</v>
      </c>
      <c r="H495" s="79">
        <f t="shared" si="195"/>
        <v>3.4099981066664919</v>
      </c>
      <c r="I495" s="78">
        <v>5620.99</v>
      </c>
      <c r="J495" s="78">
        <f t="shared" si="190"/>
        <v>7935.5152941176466</v>
      </c>
      <c r="K495" s="82">
        <f t="shared" si="187"/>
        <v>0.1748051806680701</v>
      </c>
      <c r="L495" s="78">
        <f t="shared" si="194"/>
        <v>3315.34</v>
      </c>
      <c r="M495" s="78">
        <f t="shared" si="192"/>
        <v>7345.1326470588228</v>
      </c>
      <c r="N495" s="78">
        <v>5400</v>
      </c>
      <c r="O495" s="82">
        <f t="shared" si="193"/>
        <v>-0.20056256708242348</v>
      </c>
      <c r="P495" s="74"/>
    </row>
    <row r="496" spans="1:16" s="73" customFormat="1" x14ac:dyDescent="0.2">
      <c r="A496" s="72"/>
      <c r="B496" s="72" t="s">
        <v>750</v>
      </c>
      <c r="C496" s="72" t="s">
        <v>377</v>
      </c>
      <c r="D496" s="78">
        <v>0</v>
      </c>
      <c r="E496" s="78">
        <v>0</v>
      </c>
      <c r="F496" s="78">
        <v>285</v>
      </c>
      <c r="G496" s="78">
        <v>285</v>
      </c>
      <c r="H496" s="79">
        <f t="shared" si="195"/>
        <v>0</v>
      </c>
      <c r="I496" s="78">
        <v>190</v>
      </c>
      <c r="J496" s="78">
        <f t="shared" si="190"/>
        <v>268.23529411764707</v>
      </c>
      <c r="K496" s="82">
        <f t="shared" si="187"/>
        <v>-5.8823529411764656E-2</v>
      </c>
      <c r="L496" s="78">
        <f t="shared" si="194"/>
        <v>142.5</v>
      </c>
      <c r="M496" s="78">
        <f t="shared" si="192"/>
        <v>276.61764705882354</v>
      </c>
      <c r="N496" s="78">
        <v>300</v>
      </c>
      <c r="O496" s="82">
        <f t="shared" si="193"/>
        <v>5.2631578947368418E-2</v>
      </c>
      <c r="P496" s="74"/>
    </row>
    <row r="497" spans="1:16" s="73" customFormat="1" x14ac:dyDescent="0.2">
      <c r="A497" s="72"/>
      <c r="B497" s="72" t="s">
        <v>751</v>
      </c>
      <c r="C497" s="72" t="s">
        <v>381</v>
      </c>
      <c r="D497" s="78">
        <v>0</v>
      </c>
      <c r="E497" s="78">
        <v>0</v>
      </c>
      <c r="F497" s="78">
        <v>232</v>
      </c>
      <c r="G497" s="78">
        <v>0</v>
      </c>
      <c r="H497" s="79"/>
      <c r="I497" s="78">
        <v>0</v>
      </c>
      <c r="J497" s="78">
        <f t="shared" si="190"/>
        <v>0</v>
      </c>
      <c r="K497" s="82"/>
      <c r="L497" s="78">
        <f t="shared" si="194"/>
        <v>58</v>
      </c>
      <c r="M497" s="78">
        <f t="shared" si="192"/>
        <v>0</v>
      </c>
      <c r="N497" s="78">
        <v>0</v>
      </c>
      <c r="O497" s="81"/>
      <c r="P497" s="74"/>
    </row>
    <row r="498" spans="1:16" s="73" customFormat="1" x14ac:dyDescent="0.2">
      <c r="A498" s="72"/>
      <c r="B498" s="72" t="s">
        <v>752</v>
      </c>
      <c r="C498" s="72" t="s">
        <v>383</v>
      </c>
      <c r="D498" s="78">
        <v>0</v>
      </c>
      <c r="E498" s="78">
        <v>0</v>
      </c>
      <c r="F498" s="78">
        <v>2307.69</v>
      </c>
      <c r="G498" s="78">
        <v>2011.11</v>
      </c>
      <c r="H498" s="79">
        <f t="shared" ref="H498" si="196">(G498-F498)/F498</f>
        <v>-0.12851812851812858</v>
      </c>
      <c r="I498" s="78">
        <v>1259.04</v>
      </c>
      <c r="J498" s="78">
        <f t="shared" si="190"/>
        <v>1777.4682352941177</v>
      </c>
      <c r="K498" s="82">
        <f t="shared" si="187"/>
        <v>-0.11617552729879631</v>
      </c>
      <c r="L498" s="78">
        <f t="shared" si="194"/>
        <v>1079.7</v>
      </c>
      <c r="M498" s="78">
        <f t="shared" si="192"/>
        <v>1894.2891176470589</v>
      </c>
      <c r="N498" s="78">
        <v>1900</v>
      </c>
      <c r="O498" s="82">
        <f t="shared" si="193"/>
        <v>-5.5248096822152891E-2</v>
      </c>
      <c r="P498" s="74"/>
    </row>
    <row r="499" spans="1:16" s="73" customFormat="1" x14ac:dyDescent="0.2">
      <c r="A499" s="72"/>
      <c r="B499" s="72" t="s">
        <v>753</v>
      </c>
      <c r="C499" s="72" t="s">
        <v>387</v>
      </c>
      <c r="D499" s="78">
        <v>0</v>
      </c>
      <c r="E499" s="78">
        <v>885.71</v>
      </c>
      <c r="F499" s="78">
        <v>0</v>
      </c>
      <c r="G499" s="78">
        <v>0</v>
      </c>
      <c r="H499" s="79"/>
      <c r="I499" s="78">
        <v>0</v>
      </c>
      <c r="J499" s="78">
        <f t="shared" si="190"/>
        <v>0</v>
      </c>
      <c r="K499" s="82"/>
      <c r="L499" s="78">
        <f t="shared" si="194"/>
        <v>221.42750000000001</v>
      </c>
      <c r="M499" s="78">
        <f t="shared" si="192"/>
        <v>0</v>
      </c>
      <c r="N499" s="78">
        <v>2200</v>
      </c>
      <c r="O499" s="82"/>
      <c r="P499" s="74"/>
    </row>
    <row r="500" spans="1:16" s="73" customFormat="1" x14ac:dyDescent="0.2">
      <c r="A500" s="72"/>
      <c r="B500" s="72" t="s">
        <v>754</v>
      </c>
      <c r="C500" s="72" t="s">
        <v>669</v>
      </c>
      <c r="D500" s="78">
        <v>0</v>
      </c>
      <c r="E500" s="78">
        <v>9452.8700000000008</v>
      </c>
      <c r="F500" s="78">
        <v>9766.9500000000007</v>
      </c>
      <c r="G500" s="78">
        <v>11886.14</v>
      </c>
      <c r="H500" s="79">
        <f t="shared" ref="H500:H505" si="197">(G500-F500)/F500</f>
        <v>0.21697561674831944</v>
      </c>
      <c r="I500" s="78">
        <v>7378.04</v>
      </c>
      <c r="J500" s="78">
        <f t="shared" si="190"/>
        <v>10416.056470588235</v>
      </c>
      <c r="K500" s="82">
        <f t="shared" si="187"/>
        <v>-0.12368048242842203</v>
      </c>
      <c r="L500" s="78">
        <f t="shared" si="194"/>
        <v>7776.49</v>
      </c>
      <c r="M500" s="78">
        <f t="shared" si="192"/>
        <v>11151.098235294117</v>
      </c>
      <c r="N500" s="78">
        <v>5000</v>
      </c>
      <c r="O500" s="82">
        <f t="shared" si="193"/>
        <v>-0.57934198991430352</v>
      </c>
      <c r="P500" s="74"/>
    </row>
    <row r="501" spans="1:16" s="73" customFormat="1" x14ac:dyDescent="0.2">
      <c r="A501" s="72"/>
      <c r="B501" s="72" t="s">
        <v>755</v>
      </c>
      <c r="C501" s="72" t="s">
        <v>671</v>
      </c>
      <c r="D501" s="78">
        <v>0</v>
      </c>
      <c r="E501" s="78">
        <v>1438.83</v>
      </c>
      <c r="F501" s="78">
        <v>2002.1</v>
      </c>
      <c r="G501" s="78">
        <v>1907.8</v>
      </c>
      <c r="H501" s="79">
        <f t="shared" si="197"/>
        <v>-4.7100544428350211E-2</v>
      </c>
      <c r="I501" s="78">
        <v>4174.2299999999996</v>
      </c>
      <c r="J501" s="78">
        <f t="shared" si="190"/>
        <v>5893.0305882352932</v>
      </c>
      <c r="K501" s="82">
        <f t="shared" si="187"/>
        <v>2.0889142406097565</v>
      </c>
      <c r="L501" s="78">
        <f t="shared" si="194"/>
        <v>1337.1824999999999</v>
      </c>
      <c r="M501" s="78">
        <f t="shared" si="192"/>
        <v>3900.4152941176467</v>
      </c>
      <c r="N501" s="78">
        <v>5000</v>
      </c>
      <c r="O501" s="82">
        <f t="shared" si="193"/>
        <v>1.6208197924310723</v>
      </c>
      <c r="P501" s="74"/>
    </row>
    <row r="502" spans="1:16" s="73" customFormat="1" x14ac:dyDescent="0.2">
      <c r="A502" s="72"/>
      <c r="B502" s="72" t="s">
        <v>756</v>
      </c>
      <c r="C502" s="72" t="s">
        <v>540</v>
      </c>
      <c r="D502" s="78">
        <v>0</v>
      </c>
      <c r="E502" s="78">
        <v>40</v>
      </c>
      <c r="F502" s="78">
        <v>88.4</v>
      </c>
      <c r="G502" s="78">
        <v>100.8</v>
      </c>
      <c r="H502" s="79">
        <f t="shared" si="197"/>
        <v>0.14027149321266957</v>
      </c>
      <c r="I502" s="78">
        <v>75.599999999999994</v>
      </c>
      <c r="J502" s="78">
        <f t="shared" si="190"/>
        <v>106.72941176470587</v>
      </c>
      <c r="K502" s="82">
        <f t="shared" si="187"/>
        <v>5.8823529411764643E-2</v>
      </c>
      <c r="L502" s="78">
        <f t="shared" si="194"/>
        <v>57.3</v>
      </c>
      <c r="M502" s="78">
        <f t="shared" si="192"/>
        <v>103.76470588235293</v>
      </c>
      <c r="N502" s="78">
        <v>100</v>
      </c>
      <c r="O502" s="82">
        <f t="shared" si="193"/>
        <v>-7.9365079365079083E-3</v>
      </c>
      <c r="P502" s="74"/>
    </row>
    <row r="503" spans="1:16" s="73" customFormat="1" x14ac:dyDescent="0.2">
      <c r="A503" s="72"/>
      <c r="B503" s="72" t="s">
        <v>757</v>
      </c>
      <c r="C503" s="72" t="s">
        <v>417</v>
      </c>
      <c r="D503" s="78">
        <v>0</v>
      </c>
      <c r="E503" s="78">
        <v>0</v>
      </c>
      <c r="F503" s="78">
        <v>1834.28</v>
      </c>
      <c r="G503" s="78">
        <v>2190.58</v>
      </c>
      <c r="H503" s="79">
        <f t="shared" si="197"/>
        <v>0.19424515341169285</v>
      </c>
      <c r="I503" s="78">
        <v>2290.09</v>
      </c>
      <c r="J503" s="78">
        <f t="shared" si="190"/>
        <v>3233.0682352941176</v>
      </c>
      <c r="K503" s="82">
        <f t="shared" si="187"/>
        <v>0.47589598886784218</v>
      </c>
      <c r="L503" s="78">
        <f t="shared" si="194"/>
        <v>1006.2149999999999</v>
      </c>
      <c r="M503" s="78">
        <f t="shared" si="192"/>
        <v>2711.8241176470588</v>
      </c>
      <c r="N503" s="78">
        <v>3100</v>
      </c>
      <c r="O503" s="82">
        <f t="shared" si="193"/>
        <v>0.41515032548457492</v>
      </c>
      <c r="P503" s="74"/>
    </row>
    <row r="504" spans="1:16" s="73" customFormat="1" x14ac:dyDescent="0.2">
      <c r="A504" s="72"/>
      <c r="B504" s="72" t="s">
        <v>758</v>
      </c>
      <c r="C504" s="72" t="s">
        <v>422</v>
      </c>
      <c r="D504" s="78">
        <v>68.739999999999995</v>
      </c>
      <c r="E504" s="78">
        <v>505.89</v>
      </c>
      <c r="F504" s="78">
        <v>825</v>
      </c>
      <c r="G504" s="78">
        <v>798.36</v>
      </c>
      <c r="H504" s="79">
        <f t="shared" si="197"/>
        <v>-3.2290909090909072E-2</v>
      </c>
      <c r="I504" s="78">
        <v>241.65</v>
      </c>
      <c r="J504" s="78">
        <f t="shared" si="190"/>
        <v>341.15294117647056</v>
      </c>
      <c r="K504" s="82">
        <f t="shared" si="187"/>
        <v>-0.5726828233172121</v>
      </c>
      <c r="L504" s="78">
        <f t="shared" si="194"/>
        <v>549.49750000000006</v>
      </c>
      <c r="M504" s="78">
        <f t="shared" si="192"/>
        <v>569.75647058823529</v>
      </c>
      <c r="N504" s="78">
        <v>1110</v>
      </c>
      <c r="O504" s="82">
        <f t="shared" si="193"/>
        <v>0.39035021794679092</v>
      </c>
      <c r="P504" s="74"/>
    </row>
    <row r="505" spans="1:16" s="73" customFormat="1" x14ac:dyDescent="0.2">
      <c r="A505" s="72"/>
      <c r="B505" s="72" t="s">
        <v>759</v>
      </c>
      <c r="C505" s="72" t="s">
        <v>427</v>
      </c>
      <c r="D505" s="78">
        <v>1456.72</v>
      </c>
      <c r="E505" s="78">
        <v>2096.84</v>
      </c>
      <c r="F505" s="78">
        <v>2192.59</v>
      </c>
      <c r="G505" s="78">
        <v>1857.7</v>
      </c>
      <c r="H505" s="79">
        <f t="shared" si="197"/>
        <v>-0.15273717384463126</v>
      </c>
      <c r="I505" s="78">
        <v>2009.96</v>
      </c>
      <c r="J505" s="78">
        <f t="shared" si="190"/>
        <v>2837.590588235294</v>
      </c>
      <c r="K505" s="82">
        <f t="shared" si="187"/>
        <v>0.52747515111982235</v>
      </c>
      <c r="L505" s="78">
        <f t="shared" si="194"/>
        <v>1900.9625000000001</v>
      </c>
      <c r="M505" s="78">
        <f t="shared" si="192"/>
        <v>2347.6452941176472</v>
      </c>
      <c r="N505" s="78">
        <v>2900</v>
      </c>
      <c r="O505" s="82">
        <f t="shared" si="193"/>
        <v>0.56107014049631265</v>
      </c>
      <c r="P505" s="74"/>
    </row>
    <row r="506" spans="1:16" s="73" customFormat="1" x14ac:dyDescent="0.2">
      <c r="A506" s="72"/>
      <c r="B506" s="72" t="s">
        <v>1597</v>
      </c>
      <c r="C506" s="72" t="s">
        <v>1536</v>
      </c>
      <c r="D506" s="78">
        <v>0</v>
      </c>
      <c r="E506" s="78">
        <v>0</v>
      </c>
      <c r="F506" s="78">
        <v>0</v>
      </c>
      <c r="G506" s="78">
        <v>0</v>
      </c>
      <c r="H506" s="79"/>
      <c r="I506" s="78">
        <v>0</v>
      </c>
      <c r="J506" s="78">
        <v>0</v>
      </c>
      <c r="K506" s="82"/>
      <c r="L506" s="78">
        <v>0</v>
      </c>
      <c r="M506" s="78">
        <v>0</v>
      </c>
      <c r="N506" s="78">
        <v>2700</v>
      </c>
      <c r="O506" s="82" t="e">
        <f t="shared" si="193"/>
        <v>#DIV/0!</v>
      </c>
      <c r="P506" s="74"/>
    </row>
    <row r="507" spans="1:16" s="73" customFormat="1" x14ac:dyDescent="0.2">
      <c r="A507" s="72"/>
      <c r="B507" s="72" t="s">
        <v>760</v>
      </c>
      <c r="C507" s="72" t="s">
        <v>318</v>
      </c>
      <c r="D507" s="78">
        <v>0</v>
      </c>
      <c r="E507" s="78">
        <v>0</v>
      </c>
      <c r="F507" s="78">
        <v>116</v>
      </c>
      <c r="G507" s="78">
        <v>0</v>
      </c>
      <c r="H507" s="79"/>
      <c r="I507" s="78">
        <v>0</v>
      </c>
      <c r="J507" s="78">
        <f t="shared" si="190"/>
        <v>0</v>
      </c>
      <c r="K507" s="82"/>
      <c r="L507" s="78">
        <f t="shared" si="194"/>
        <v>29</v>
      </c>
      <c r="M507" s="78">
        <f t="shared" si="192"/>
        <v>0</v>
      </c>
      <c r="N507" s="78">
        <v>0</v>
      </c>
      <c r="O507" s="82"/>
      <c r="P507" s="74"/>
    </row>
    <row r="508" spans="1:16" s="73" customFormat="1" x14ac:dyDescent="0.2">
      <c r="A508" s="72"/>
      <c r="B508" s="72" t="s">
        <v>761</v>
      </c>
      <c r="C508" s="72" t="s">
        <v>762</v>
      </c>
      <c r="D508" s="78">
        <v>4375.08</v>
      </c>
      <c r="E508" s="78">
        <v>4512.47</v>
      </c>
      <c r="F508" s="78">
        <v>3735.04</v>
      </c>
      <c r="G508" s="78">
        <v>5064.25</v>
      </c>
      <c r="H508" s="79">
        <f t="shared" ref="H508" si="198">(G508-F508)/F508</f>
        <v>0.35587570681973957</v>
      </c>
      <c r="I508" s="78">
        <v>2197</v>
      </c>
      <c r="J508" s="78">
        <f t="shared" si="190"/>
        <v>3101.6470588235297</v>
      </c>
      <c r="K508" s="82">
        <f t="shared" si="187"/>
        <v>-0.38754069036411515</v>
      </c>
      <c r="L508" s="78">
        <f t="shared" si="194"/>
        <v>4421.71</v>
      </c>
      <c r="M508" s="78">
        <f t="shared" si="192"/>
        <v>4082.9485294117649</v>
      </c>
      <c r="N508" s="78">
        <v>2700</v>
      </c>
      <c r="O508" s="82">
        <f t="shared" si="193"/>
        <v>-0.46685096509848445</v>
      </c>
      <c r="P508" s="74"/>
    </row>
    <row r="509" spans="1:16" s="73" customFormat="1" x14ac:dyDescent="0.2">
      <c r="A509" s="72"/>
      <c r="B509" s="72" t="s">
        <v>764</v>
      </c>
      <c r="C509" s="72" t="s">
        <v>765</v>
      </c>
      <c r="D509" s="78">
        <v>0</v>
      </c>
      <c r="E509" s="78">
        <v>0</v>
      </c>
      <c r="F509" s="78">
        <v>0</v>
      </c>
      <c r="G509" s="78">
        <v>2300</v>
      </c>
      <c r="H509" s="79"/>
      <c r="I509" s="78">
        <v>0</v>
      </c>
      <c r="J509" s="78">
        <f t="shared" si="190"/>
        <v>0</v>
      </c>
      <c r="K509" s="82">
        <f t="shared" si="187"/>
        <v>-1</v>
      </c>
      <c r="L509" s="78">
        <f t="shared" si="194"/>
        <v>575</v>
      </c>
      <c r="M509" s="78">
        <f t="shared" si="192"/>
        <v>1150</v>
      </c>
      <c r="N509" s="78">
        <v>2400</v>
      </c>
      <c r="O509" s="82">
        <f t="shared" si="193"/>
        <v>4.3478260869565216E-2</v>
      </c>
      <c r="P509" s="74"/>
    </row>
    <row r="510" spans="1:16" s="73" customFormat="1" x14ac:dyDescent="0.2">
      <c r="A510" s="72"/>
      <c r="B510" s="72" t="s">
        <v>1598</v>
      </c>
      <c r="C510" s="72" t="s">
        <v>1599</v>
      </c>
      <c r="D510" s="78">
        <v>0</v>
      </c>
      <c r="E510" s="78">
        <v>0</v>
      </c>
      <c r="F510" s="78">
        <v>0</v>
      </c>
      <c r="G510" s="78">
        <v>0</v>
      </c>
      <c r="H510" s="79"/>
      <c r="I510" s="78">
        <v>0</v>
      </c>
      <c r="J510" s="78">
        <f t="shared" si="190"/>
        <v>0</v>
      </c>
      <c r="K510" s="82"/>
      <c r="L510" s="78">
        <f t="shared" si="194"/>
        <v>0</v>
      </c>
      <c r="M510" s="78">
        <f t="shared" si="192"/>
        <v>0</v>
      </c>
      <c r="N510" s="78">
        <v>2890</v>
      </c>
      <c r="O510" s="82" t="e">
        <f t="shared" si="193"/>
        <v>#DIV/0!</v>
      </c>
      <c r="P510" s="74"/>
    </row>
    <row r="511" spans="1:16" s="73" customFormat="1" x14ac:dyDescent="0.2">
      <c r="A511" s="72"/>
      <c r="B511" s="72" t="s">
        <v>766</v>
      </c>
      <c r="C511" s="72" t="s">
        <v>441</v>
      </c>
      <c r="D511" s="78">
        <v>642.33000000000004</v>
      </c>
      <c r="E511" s="78">
        <v>671.48</v>
      </c>
      <c r="F511" s="78">
        <v>686.69</v>
      </c>
      <c r="G511" s="78">
        <v>925.98</v>
      </c>
      <c r="H511" s="79">
        <f t="shared" ref="H511:H512" si="199">(G511-F511)/F511</f>
        <v>0.34846874135344907</v>
      </c>
      <c r="I511" s="78">
        <v>398.97</v>
      </c>
      <c r="J511" s="78">
        <f t="shared" si="190"/>
        <v>563.25176470588235</v>
      </c>
      <c r="K511" s="82">
        <f t="shared" si="187"/>
        <v>-0.39172361745838752</v>
      </c>
      <c r="L511" s="78">
        <f t="shared" si="194"/>
        <v>731.62</v>
      </c>
      <c r="M511" s="78">
        <f t="shared" si="192"/>
        <v>744.61588235294118</v>
      </c>
      <c r="N511" s="78">
        <v>1000</v>
      </c>
      <c r="O511" s="82">
        <f t="shared" si="193"/>
        <v>7.9936931683189674E-2</v>
      </c>
      <c r="P511" s="74"/>
    </row>
    <row r="512" spans="1:16" s="73" customFormat="1" x14ac:dyDescent="0.2">
      <c r="A512" s="72"/>
      <c r="B512" s="72" t="s">
        <v>767</v>
      </c>
      <c r="C512" s="72" t="s">
        <v>449</v>
      </c>
      <c r="D512" s="78">
        <v>0</v>
      </c>
      <c r="E512" s="78">
        <v>665.98</v>
      </c>
      <c r="F512" s="78">
        <v>3949.64</v>
      </c>
      <c r="G512" s="78">
        <v>2996.13</v>
      </c>
      <c r="H512" s="79">
        <f t="shared" si="199"/>
        <v>-0.24141693926535071</v>
      </c>
      <c r="I512" s="78">
        <v>12824.7</v>
      </c>
      <c r="J512" s="78">
        <f t="shared" si="190"/>
        <v>18105.458823529414</v>
      </c>
      <c r="K512" s="82">
        <f t="shared" si="187"/>
        <v>5.0429483445409282</v>
      </c>
      <c r="L512" s="78">
        <f t="shared" si="194"/>
        <v>1902.9375</v>
      </c>
      <c r="M512" s="78">
        <f t="shared" si="192"/>
        <v>10550.794411764708</v>
      </c>
      <c r="N512" s="78">
        <v>3000</v>
      </c>
      <c r="O512" s="82">
        <f t="shared" si="193"/>
        <v>1.2916662494617693E-3</v>
      </c>
      <c r="P512" s="74"/>
    </row>
    <row r="513" spans="1:16" s="73" customFormat="1" x14ac:dyDescent="0.2">
      <c r="A513" s="72"/>
      <c r="B513" s="72" t="s">
        <v>768</v>
      </c>
      <c r="C513" s="72" t="s">
        <v>769</v>
      </c>
      <c r="D513" s="78">
        <v>0</v>
      </c>
      <c r="E513" s="78">
        <v>0</v>
      </c>
      <c r="F513" s="78">
        <v>0</v>
      </c>
      <c r="G513" s="78">
        <v>0</v>
      </c>
      <c r="H513" s="79"/>
      <c r="I513" s="78">
        <v>0</v>
      </c>
      <c r="J513" s="78">
        <f t="shared" si="190"/>
        <v>0</v>
      </c>
      <c r="K513" s="82"/>
      <c r="L513" s="78">
        <f t="shared" si="194"/>
        <v>0</v>
      </c>
      <c r="M513" s="78">
        <f t="shared" si="192"/>
        <v>0</v>
      </c>
      <c r="N513" s="78">
        <v>0</v>
      </c>
      <c r="O513" s="82"/>
      <c r="P513" s="74"/>
    </row>
    <row r="514" spans="1:16" s="73" customFormat="1" x14ac:dyDescent="0.2">
      <c r="A514" s="72"/>
      <c r="B514" s="72" t="s">
        <v>770</v>
      </c>
      <c r="C514" s="72" t="s">
        <v>457</v>
      </c>
      <c r="D514" s="78">
        <v>0</v>
      </c>
      <c r="E514" s="78">
        <v>0</v>
      </c>
      <c r="F514" s="78">
        <v>0</v>
      </c>
      <c r="G514" s="78">
        <v>2986.95</v>
      </c>
      <c r="H514" s="79"/>
      <c r="I514" s="78">
        <v>83886.44</v>
      </c>
      <c r="J514" s="78">
        <v>83886.44</v>
      </c>
      <c r="K514" s="82">
        <f t="shared" si="187"/>
        <v>27.084313430087551</v>
      </c>
      <c r="L514" s="78">
        <f t="shared" si="194"/>
        <v>746.73749999999995</v>
      </c>
      <c r="M514" s="78">
        <v>5000</v>
      </c>
      <c r="N514" s="78">
        <v>2400</v>
      </c>
      <c r="O514" s="82">
        <f t="shared" si="193"/>
        <v>-0.19650479586199965</v>
      </c>
      <c r="P514" s="74"/>
    </row>
    <row r="515" spans="1:16" s="73" customFormat="1" x14ac:dyDescent="0.2">
      <c r="A515" s="72"/>
      <c r="B515" s="72" t="s">
        <v>771</v>
      </c>
      <c r="C515" s="72" t="s">
        <v>772</v>
      </c>
      <c r="D515" s="78">
        <v>0</v>
      </c>
      <c r="E515" s="78">
        <v>0</v>
      </c>
      <c r="F515" s="78">
        <v>0</v>
      </c>
      <c r="G515" s="78">
        <v>0</v>
      </c>
      <c r="H515" s="79"/>
      <c r="I515" s="78">
        <v>330</v>
      </c>
      <c r="J515" s="78">
        <f t="shared" si="190"/>
        <v>465.88235294117646</v>
      </c>
      <c r="K515" s="82"/>
      <c r="L515" s="78">
        <f t="shared" si="194"/>
        <v>0</v>
      </c>
      <c r="M515" s="78">
        <v>500</v>
      </c>
      <c r="N515" s="78">
        <v>500</v>
      </c>
      <c r="O515" s="82"/>
      <c r="P515" s="74"/>
    </row>
    <row r="516" spans="1:16" s="73" customFormat="1" x14ac:dyDescent="0.2">
      <c r="A516" s="72"/>
      <c r="B516" s="72" t="s">
        <v>773</v>
      </c>
      <c r="C516" s="72" t="s">
        <v>682</v>
      </c>
      <c r="D516" s="78">
        <v>1052</v>
      </c>
      <c r="E516" s="78">
        <v>888.72</v>
      </c>
      <c r="F516" s="78">
        <v>186</v>
      </c>
      <c r="G516" s="78">
        <v>909.74</v>
      </c>
      <c r="H516" s="79">
        <f t="shared" ref="H516:H517" si="200">(G516-F516)/F516</f>
        <v>3.8910752688172043</v>
      </c>
      <c r="I516" s="78">
        <v>0</v>
      </c>
      <c r="J516" s="78">
        <f t="shared" si="190"/>
        <v>0</v>
      </c>
      <c r="K516" s="82">
        <f t="shared" si="187"/>
        <v>-1</v>
      </c>
      <c r="L516" s="78">
        <f t="shared" si="194"/>
        <v>759.11500000000001</v>
      </c>
      <c r="M516" s="78">
        <v>0</v>
      </c>
      <c r="N516" s="78">
        <v>900</v>
      </c>
      <c r="O516" s="82">
        <f t="shared" si="193"/>
        <v>-1.07063556620573E-2</v>
      </c>
      <c r="P516" s="74"/>
    </row>
    <row r="517" spans="1:16" s="73" customFormat="1" x14ac:dyDescent="0.2">
      <c r="A517" s="72"/>
      <c r="B517" s="72" t="s">
        <v>774</v>
      </c>
      <c r="C517" s="72" t="s">
        <v>704</v>
      </c>
      <c r="D517" s="78">
        <v>333.15</v>
      </c>
      <c r="E517" s="78">
        <v>239.92</v>
      </c>
      <c r="F517" s="78">
        <v>671.78</v>
      </c>
      <c r="G517" s="78">
        <v>928.79</v>
      </c>
      <c r="H517" s="79">
        <f t="shared" si="200"/>
        <v>0.38258060674625621</v>
      </c>
      <c r="I517" s="78">
        <v>572.82000000000005</v>
      </c>
      <c r="J517" s="78">
        <f t="shared" si="190"/>
        <v>808.68705882352947</v>
      </c>
      <c r="K517" s="82">
        <f t="shared" si="187"/>
        <v>-0.12931119109429526</v>
      </c>
      <c r="L517" s="78">
        <f t="shared" si="194"/>
        <v>543.41</v>
      </c>
      <c r="M517" s="78">
        <v>800</v>
      </c>
      <c r="N517" s="78">
        <v>1500</v>
      </c>
      <c r="O517" s="82">
        <f t="shared" si="193"/>
        <v>0.61500446817902865</v>
      </c>
      <c r="P517" s="74"/>
    </row>
    <row r="518" spans="1:16" s="73" customFormat="1" x14ac:dyDescent="0.2">
      <c r="A518" s="72"/>
      <c r="B518" s="72"/>
      <c r="C518" s="72"/>
      <c r="D518" s="78" t="s">
        <v>47</v>
      </c>
      <c r="E518" s="78" t="s">
        <v>47</v>
      </c>
      <c r="F518" s="78" t="s">
        <v>47</v>
      </c>
      <c r="G518" s="78" t="s">
        <v>47</v>
      </c>
      <c r="H518" s="79"/>
      <c r="I518" s="78" t="s">
        <v>47</v>
      </c>
      <c r="J518" s="78"/>
      <c r="K518" s="82"/>
      <c r="L518" s="78"/>
      <c r="M518" s="78"/>
      <c r="N518" s="78"/>
      <c r="O518" s="82"/>
      <c r="P518" s="74"/>
    </row>
    <row r="519" spans="1:16" s="73" customFormat="1" x14ac:dyDescent="0.2">
      <c r="A519" s="72"/>
      <c r="B519" s="72"/>
      <c r="C519" s="77" t="s">
        <v>775</v>
      </c>
      <c r="D519" s="80">
        <v>188238.97</v>
      </c>
      <c r="E519" s="80">
        <v>222765.78</v>
      </c>
      <c r="F519" s="80">
        <v>330578.2</v>
      </c>
      <c r="G519" s="80">
        <v>445171.77</v>
      </c>
      <c r="H519" s="81">
        <f t="shared" ref="H519:H520" si="201">(G519-F519)/F519</f>
        <v>0.34664587683035364</v>
      </c>
      <c r="I519" s="80">
        <v>455700.53</v>
      </c>
      <c r="J519" s="80">
        <f>SUM(J484:J517)</f>
        <v>615005.07058823539</v>
      </c>
      <c r="K519" s="81">
        <f t="shared" si="187"/>
        <v>0.38150060725601576</v>
      </c>
      <c r="L519" s="78">
        <f t="shared" si="194"/>
        <v>296688.68</v>
      </c>
      <c r="M519" s="78">
        <f t="shared" ref="M519" si="202">SUM(G519+J519)/2</f>
        <v>530088.42029411765</v>
      </c>
      <c r="N519" s="80">
        <f>SUM(N484:N517)</f>
        <v>551906</v>
      </c>
      <c r="O519" s="81">
        <f t="shared" si="193"/>
        <v>0.2397596550203531</v>
      </c>
      <c r="P519" s="74"/>
    </row>
    <row r="520" spans="1:16" s="73" customFormat="1" x14ac:dyDescent="0.2">
      <c r="A520" s="72"/>
      <c r="B520" s="72"/>
      <c r="C520" s="77"/>
      <c r="D520" s="80">
        <f>+D79-D519</f>
        <v>-166798.47</v>
      </c>
      <c r="E520" s="80">
        <f>+E79-E519</f>
        <v>-190535.78</v>
      </c>
      <c r="F520" s="80">
        <f>+F79-F519</f>
        <v>-278248.2</v>
      </c>
      <c r="G520" s="80">
        <f>+G79-G519</f>
        <v>-349673.02</v>
      </c>
      <c r="H520" s="79">
        <f t="shared" si="201"/>
        <v>0.25669463450257723</v>
      </c>
      <c r="I520" s="80">
        <f>+I79-I519</f>
        <v>-323782.51</v>
      </c>
      <c r="J520" s="80">
        <f>+J79-J519</f>
        <v>-428767.86588235304</v>
      </c>
      <c r="K520" s="81">
        <f t="shared" si="187"/>
        <v>0.22619659326977248</v>
      </c>
      <c r="L520" s="78"/>
      <c r="M520" s="78"/>
      <c r="N520" s="80">
        <f>+N79-N519</f>
        <v>-371906</v>
      </c>
      <c r="O520" s="81">
        <f t="shared" si="193"/>
        <v>6.3582200308162126E-2</v>
      </c>
      <c r="P520" s="74"/>
    </row>
    <row r="521" spans="1:16" s="73" customFormat="1" x14ac:dyDescent="0.2">
      <c r="A521" s="72"/>
      <c r="B521" s="72"/>
      <c r="C521" s="77"/>
      <c r="D521" s="80"/>
      <c r="E521" s="80"/>
      <c r="F521" s="80"/>
      <c r="G521" s="80"/>
      <c r="H521" s="79"/>
      <c r="I521" s="80"/>
      <c r="J521" s="80"/>
      <c r="K521" s="81"/>
      <c r="L521" s="78"/>
      <c r="M521" s="78"/>
      <c r="N521" s="80"/>
      <c r="O521" s="81"/>
      <c r="P521" s="74"/>
    </row>
    <row r="522" spans="1:16" s="73" customFormat="1" x14ac:dyDescent="0.2">
      <c r="A522" s="72"/>
      <c r="B522" s="72"/>
      <c r="C522" s="77" t="s">
        <v>1531</v>
      </c>
      <c r="D522" s="78"/>
      <c r="E522" s="78"/>
      <c r="F522" s="78"/>
      <c r="G522" s="78"/>
      <c r="H522" s="79"/>
      <c r="I522" s="78"/>
      <c r="J522" s="78"/>
      <c r="K522" s="82"/>
      <c r="L522" s="78"/>
      <c r="M522" s="78"/>
      <c r="N522" s="78"/>
      <c r="O522" s="81"/>
      <c r="P522" s="74"/>
    </row>
    <row r="523" spans="1:16" s="73" customFormat="1" x14ac:dyDescent="0.2">
      <c r="A523" s="72"/>
      <c r="B523" s="72"/>
      <c r="C523" s="77"/>
      <c r="D523" s="78"/>
      <c r="E523" s="78"/>
      <c r="F523" s="78"/>
      <c r="G523" s="78"/>
      <c r="H523" s="79"/>
      <c r="I523" s="78"/>
      <c r="J523" s="78"/>
      <c r="K523" s="82"/>
      <c r="L523" s="78"/>
      <c r="M523" s="78"/>
      <c r="N523" s="78"/>
      <c r="O523" s="81"/>
      <c r="P523" s="74"/>
    </row>
    <row r="524" spans="1:16" s="73" customFormat="1" x14ac:dyDescent="0.2">
      <c r="A524" s="72"/>
      <c r="B524" s="86" t="s">
        <v>1532</v>
      </c>
      <c r="C524" s="72" t="s">
        <v>1537</v>
      </c>
      <c r="D524" s="78">
        <v>0</v>
      </c>
      <c r="E524" s="78">
        <v>0</v>
      </c>
      <c r="F524" s="78">
        <v>0</v>
      </c>
      <c r="G524" s="78">
        <v>0</v>
      </c>
      <c r="H524" s="79"/>
      <c r="I524" s="78">
        <v>0</v>
      </c>
      <c r="J524" s="78">
        <f t="shared" ref="J524:J582" si="203">+(I524/8.5)*12</f>
        <v>0</v>
      </c>
      <c r="K524" s="82"/>
      <c r="L524" s="78">
        <f t="shared" ref="L524" si="204">SUM(D524:G524)/4</f>
        <v>0</v>
      </c>
      <c r="M524" s="78">
        <f t="shared" ref="M524:M582" si="205">SUM(G524+J524)/2</f>
        <v>0</v>
      </c>
      <c r="N524" s="78">
        <v>133500</v>
      </c>
      <c r="O524" s="81"/>
      <c r="P524" s="74">
        <v>141000</v>
      </c>
    </row>
    <row r="525" spans="1:16" s="73" customFormat="1" x14ac:dyDescent="0.2">
      <c r="A525" s="72"/>
      <c r="B525" s="86" t="s">
        <v>1533</v>
      </c>
      <c r="C525" s="72" t="s">
        <v>1538</v>
      </c>
      <c r="D525" s="78">
        <v>0</v>
      </c>
      <c r="E525" s="78">
        <v>0</v>
      </c>
      <c r="F525" s="78">
        <v>0</v>
      </c>
      <c r="G525" s="78">
        <v>0</v>
      </c>
      <c r="H525" s="79"/>
      <c r="I525" s="78">
        <v>0</v>
      </c>
      <c r="J525" s="78">
        <f t="shared" si="203"/>
        <v>0</v>
      </c>
      <c r="K525" s="82"/>
      <c r="L525" s="78">
        <f t="shared" ref="L525:L582" si="206">SUM(D525:G525)/4</f>
        <v>0</v>
      </c>
      <c r="M525" s="78">
        <f t="shared" si="205"/>
        <v>0</v>
      </c>
      <c r="N525" s="78">
        <v>20000</v>
      </c>
      <c r="O525" s="81"/>
      <c r="P525" s="74"/>
    </row>
    <row r="526" spans="1:16" s="73" customFormat="1" x14ac:dyDescent="0.2">
      <c r="A526" s="72"/>
      <c r="B526" s="86" t="s">
        <v>1534</v>
      </c>
      <c r="C526" s="72" t="s">
        <v>475</v>
      </c>
      <c r="D526" s="78">
        <v>0</v>
      </c>
      <c r="E526" s="78">
        <v>0</v>
      </c>
      <c r="F526" s="78">
        <v>0</v>
      </c>
      <c r="G526" s="78">
        <v>0</v>
      </c>
      <c r="H526" s="79"/>
      <c r="I526" s="78">
        <v>0</v>
      </c>
      <c r="J526" s="78">
        <f t="shared" si="203"/>
        <v>0</v>
      </c>
      <c r="K526" s="82"/>
      <c r="L526" s="78">
        <f t="shared" si="206"/>
        <v>0</v>
      </c>
      <c r="M526" s="78">
        <f t="shared" si="205"/>
        <v>0</v>
      </c>
      <c r="N526" s="78">
        <v>2000</v>
      </c>
      <c r="O526" s="81"/>
      <c r="P526" s="74"/>
    </row>
    <row r="527" spans="1:16" s="73" customFormat="1" x14ac:dyDescent="0.2">
      <c r="A527" s="72"/>
      <c r="B527" s="86" t="s">
        <v>1539</v>
      </c>
      <c r="C527" s="72" t="s">
        <v>523</v>
      </c>
      <c r="D527" s="78">
        <v>0</v>
      </c>
      <c r="E527" s="78">
        <v>0</v>
      </c>
      <c r="F527" s="78">
        <v>0</v>
      </c>
      <c r="G527" s="78">
        <v>0</v>
      </c>
      <c r="H527" s="79"/>
      <c r="I527" s="78">
        <v>0</v>
      </c>
      <c r="J527" s="78">
        <f t="shared" si="203"/>
        <v>0</v>
      </c>
      <c r="K527" s="82"/>
      <c r="L527" s="78">
        <f t="shared" si="206"/>
        <v>0</v>
      </c>
      <c r="M527" s="78">
        <f t="shared" si="205"/>
        <v>0</v>
      </c>
      <c r="N527" s="78">
        <v>3500</v>
      </c>
      <c r="O527" s="81"/>
      <c r="P527" s="74"/>
    </row>
    <row r="528" spans="1:16" s="73" customFormat="1" x14ac:dyDescent="0.2">
      <c r="A528" s="72"/>
      <c r="B528" s="86" t="s">
        <v>1540</v>
      </c>
      <c r="C528" s="72" t="s">
        <v>525</v>
      </c>
      <c r="D528" s="78">
        <v>0</v>
      </c>
      <c r="E528" s="78">
        <v>0</v>
      </c>
      <c r="F528" s="78">
        <v>0</v>
      </c>
      <c r="G528" s="78">
        <v>0</v>
      </c>
      <c r="H528" s="79"/>
      <c r="I528" s="78">
        <v>0</v>
      </c>
      <c r="J528" s="78">
        <f t="shared" si="203"/>
        <v>0</v>
      </c>
      <c r="K528" s="82"/>
      <c r="L528" s="78">
        <f t="shared" si="206"/>
        <v>0</v>
      </c>
      <c r="M528" s="78">
        <f t="shared" si="205"/>
        <v>0</v>
      </c>
      <c r="N528" s="78">
        <v>9750</v>
      </c>
      <c r="O528" s="81"/>
      <c r="P528" s="74"/>
    </row>
    <row r="529" spans="1:16" s="73" customFormat="1" x14ac:dyDescent="0.2">
      <c r="A529" s="72"/>
      <c r="B529" s="86" t="s">
        <v>1541</v>
      </c>
      <c r="C529" s="72" t="s">
        <v>655</v>
      </c>
      <c r="D529" s="78">
        <v>0</v>
      </c>
      <c r="E529" s="78">
        <v>0</v>
      </c>
      <c r="F529" s="78">
        <v>0</v>
      </c>
      <c r="G529" s="78">
        <v>0</v>
      </c>
      <c r="H529" s="79"/>
      <c r="I529" s="78">
        <v>0</v>
      </c>
      <c r="J529" s="78">
        <f t="shared" si="203"/>
        <v>0</v>
      </c>
      <c r="K529" s="82"/>
      <c r="L529" s="78">
        <f t="shared" si="206"/>
        <v>0</v>
      </c>
      <c r="M529" s="78">
        <f t="shared" si="205"/>
        <v>0</v>
      </c>
      <c r="N529" s="78">
        <f t="shared" ref="N529" si="207">M529</f>
        <v>0</v>
      </c>
      <c r="O529" s="81"/>
      <c r="P529" s="74"/>
    </row>
    <row r="530" spans="1:16" s="73" customFormat="1" x14ac:dyDescent="0.2">
      <c r="A530" s="72"/>
      <c r="B530" s="86" t="s">
        <v>1542</v>
      </c>
      <c r="C530" s="72" t="s">
        <v>329</v>
      </c>
      <c r="D530" s="78">
        <v>0</v>
      </c>
      <c r="E530" s="78">
        <v>0</v>
      </c>
      <c r="F530" s="78">
        <v>0</v>
      </c>
      <c r="G530" s="78">
        <v>0</v>
      </c>
      <c r="H530" s="79"/>
      <c r="I530" s="78">
        <v>0</v>
      </c>
      <c r="J530" s="78">
        <f t="shared" si="203"/>
        <v>0</v>
      </c>
      <c r="K530" s="82"/>
      <c r="L530" s="78">
        <f t="shared" si="206"/>
        <v>0</v>
      </c>
      <c r="M530" s="78">
        <f t="shared" si="205"/>
        <v>0</v>
      </c>
      <c r="N530" s="78">
        <v>4000</v>
      </c>
      <c r="O530" s="81"/>
      <c r="P530" s="74"/>
    </row>
    <row r="531" spans="1:16" s="73" customFormat="1" x14ac:dyDescent="0.2">
      <c r="A531" s="72"/>
      <c r="B531" s="86" t="s">
        <v>1543</v>
      </c>
      <c r="C531" s="72" t="s">
        <v>658</v>
      </c>
      <c r="D531" s="78">
        <v>0</v>
      </c>
      <c r="E531" s="78">
        <v>0</v>
      </c>
      <c r="F531" s="78">
        <v>0</v>
      </c>
      <c r="G531" s="78">
        <v>0</v>
      </c>
      <c r="H531" s="79"/>
      <c r="I531" s="78">
        <v>0</v>
      </c>
      <c r="J531" s="78">
        <f t="shared" si="203"/>
        <v>0</v>
      </c>
      <c r="K531" s="82"/>
      <c r="L531" s="78">
        <f t="shared" si="206"/>
        <v>0</v>
      </c>
      <c r="M531" s="78">
        <f t="shared" si="205"/>
        <v>0</v>
      </c>
      <c r="N531" s="78">
        <v>8000</v>
      </c>
      <c r="O531" s="81"/>
      <c r="P531" s="74"/>
    </row>
    <row r="532" spans="1:16" s="73" customFormat="1" x14ac:dyDescent="0.2">
      <c r="A532" s="72"/>
      <c r="B532" s="86" t="s">
        <v>1544</v>
      </c>
      <c r="C532" s="72" t="s">
        <v>365</v>
      </c>
      <c r="D532" s="78">
        <v>0</v>
      </c>
      <c r="E532" s="78">
        <v>0</v>
      </c>
      <c r="F532" s="78">
        <v>0</v>
      </c>
      <c r="G532" s="78">
        <v>0</v>
      </c>
      <c r="H532" s="79"/>
      <c r="I532" s="78">
        <v>0</v>
      </c>
      <c r="J532" s="78">
        <f t="shared" si="203"/>
        <v>0</v>
      </c>
      <c r="K532" s="82"/>
      <c r="L532" s="78">
        <f t="shared" si="206"/>
        <v>0</v>
      </c>
      <c r="M532" s="78">
        <f t="shared" si="205"/>
        <v>0</v>
      </c>
      <c r="N532" s="78">
        <v>500</v>
      </c>
      <c r="O532" s="81"/>
      <c r="P532" s="74"/>
    </row>
    <row r="533" spans="1:16" s="73" customFormat="1" x14ac:dyDescent="0.2">
      <c r="A533" s="72"/>
      <c r="B533" s="86" t="s">
        <v>1545</v>
      </c>
      <c r="C533" s="72" t="s">
        <v>331</v>
      </c>
      <c r="D533" s="78">
        <v>0</v>
      </c>
      <c r="E533" s="78">
        <v>0</v>
      </c>
      <c r="F533" s="78">
        <v>0</v>
      </c>
      <c r="G533" s="78">
        <v>0</v>
      </c>
      <c r="H533" s="79"/>
      <c r="I533" s="78">
        <v>0</v>
      </c>
      <c r="J533" s="78">
        <f t="shared" si="203"/>
        <v>0</v>
      </c>
      <c r="K533" s="82"/>
      <c r="L533" s="78">
        <f t="shared" si="206"/>
        <v>0</v>
      </c>
      <c r="M533" s="78">
        <f t="shared" si="205"/>
        <v>0</v>
      </c>
      <c r="N533" s="78">
        <v>8700</v>
      </c>
      <c r="O533" s="81"/>
      <c r="P533" s="74"/>
    </row>
    <row r="534" spans="1:16" s="73" customFormat="1" x14ac:dyDescent="0.2">
      <c r="A534" s="72"/>
      <c r="B534" s="86" t="s">
        <v>1546</v>
      </c>
      <c r="C534" s="72" t="s">
        <v>637</v>
      </c>
      <c r="D534" s="78">
        <v>0</v>
      </c>
      <c r="E534" s="78">
        <v>0</v>
      </c>
      <c r="F534" s="78">
        <v>0</v>
      </c>
      <c r="G534" s="78">
        <v>0</v>
      </c>
      <c r="H534" s="79"/>
      <c r="I534" s="78">
        <v>0</v>
      </c>
      <c r="J534" s="78">
        <f t="shared" si="203"/>
        <v>0</v>
      </c>
      <c r="K534" s="82"/>
      <c r="L534" s="78">
        <f t="shared" si="206"/>
        <v>0</v>
      </c>
      <c r="M534" s="78">
        <f t="shared" si="205"/>
        <v>0</v>
      </c>
      <c r="N534" s="78">
        <f>M534</f>
        <v>0</v>
      </c>
      <c r="O534" s="81"/>
      <c r="P534" s="74"/>
    </row>
    <row r="535" spans="1:16" s="73" customFormat="1" x14ac:dyDescent="0.2">
      <c r="A535" s="72"/>
      <c r="B535" s="86" t="s">
        <v>1547</v>
      </c>
      <c r="C535" s="72" t="s">
        <v>663</v>
      </c>
      <c r="D535" s="78">
        <v>0</v>
      </c>
      <c r="E535" s="78">
        <v>0</v>
      </c>
      <c r="F535" s="78">
        <v>0</v>
      </c>
      <c r="G535" s="78">
        <v>0</v>
      </c>
      <c r="H535" s="79"/>
      <c r="I535" s="78">
        <v>0</v>
      </c>
      <c r="J535" s="78">
        <f t="shared" si="203"/>
        <v>0</v>
      </c>
      <c r="K535" s="82"/>
      <c r="L535" s="78">
        <f t="shared" si="206"/>
        <v>0</v>
      </c>
      <c r="M535" s="78">
        <f t="shared" si="205"/>
        <v>0</v>
      </c>
      <c r="N535" s="78">
        <f t="shared" ref="N535:N582" si="208">M535</f>
        <v>0</v>
      </c>
      <c r="O535" s="81"/>
      <c r="P535" s="74"/>
    </row>
    <row r="536" spans="1:16" s="73" customFormat="1" x14ac:dyDescent="0.2">
      <c r="A536" s="72"/>
      <c r="B536" s="86" t="s">
        <v>1548</v>
      </c>
      <c r="C536" s="72" t="s">
        <v>377</v>
      </c>
      <c r="D536" s="78">
        <v>0</v>
      </c>
      <c r="E536" s="78">
        <v>0</v>
      </c>
      <c r="F536" s="78">
        <v>0</v>
      </c>
      <c r="G536" s="78">
        <v>0</v>
      </c>
      <c r="H536" s="79"/>
      <c r="I536" s="78">
        <v>0</v>
      </c>
      <c r="J536" s="78">
        <f t="shared" si="203"/>
        <v>0</v>
      </c>
      <c r="K536" s="82"/>
      <c r="L536" s="78">
        <f t="shared" si="206"/>
        <v>0</v>
      </c>
      <c r="M536" s="78">
        <f t="shared" si="205"/>
        <v>0</v>
      </c>
      <c r="N536" s="78">
        <v>143</v>
      </c>
      <c r="O536" s="81"/>
      <c r="P536" s="74"/>
    </row>
    <row r="537" spans="1:16" s="73" customFormat="1" x14ac:dyDescent="0.2">
      <c r="A537" s="72"/>
      <c r="B537" s="86" t="s">
        <v>1549</v>
      </c>
      <c r="C537" s="72" t="s">
        <v>381</v>
      </c>
      <c r="D537" s="78">
        <v>0</v>
      </c>
      <c r="E537" s="78">
        <v>0</v>
      </c>
      <c r="F537" s="78">
        <v>0</v>
      </c>
      <c r="G537" s="78">
        <v>0</v>
      </c>
      <c r="H537" s="79"/>
      <c r="I537" s="78">
        <v>0</v>
      </c>
      <c r="J537" s="78">
        <f t="shared" si="203"/>
        <v>0</v>
      </c>
      <c r="K537" s="82"/>
      <c r="L537" s="78">
        <f t="shared" si="206"/>
        <v>0</v>
      </c>
      <c r="M537" s="78">
        <f t="shared" si="205"/>
        <v>0</v>
      </c>
      <c r="N537" s="78">
        <v>118</v>
      </c>
      <c r="O537" s="81"/>
      <c r="P537" s="74"/>
    </row>
    <row r="538" spans="1:16" s="73" customFormat="1" x14ac:dyDescent="0.2">
      <c r="A538" s="72"/>
      <c r="B538" s="86" t="s">
        <v>1550</v>
      </c>
      <c r="C538" s="72" t="s">
        <v>383</v>
      </c>
      <c r="D538" s="78">
        <v>0</v>
      </c>
      <c r="E538" s="78">
        <v>0</v>
      </c>
      <c r="F538" s="78">
        <v>0</v>
      </c>
      <c r="G538" s="78">
        <v>0</v>
      </c>
      <c r="H538" s="79"/>
      <c r="I538" s="78">
        <v>0</v>
      </c>
      <c r="J538" s="78">
        <f t="shared" si="203"/>
        <v>0</v>
      </c>
      <c r="K538" s="82"/>
      <c r="L538" s="78">
        <f t="shared" si="206"/>
        <v>0</v>
      </c>
      <c r="M538" s="78">
        <f t="shared" si="205"/>
        <v>0</v>
      </c>
      <c r="N538" s="78">
        <v>1050</v>
      </c>
      <c r="O538" s="81"/>
      <c r="P538" s="74"/>
    </row>
    <row r="539" spans="1:16" s="73" customFormat="1" x14ac:dyDescent="0.2">
      <c r="A539" s="72"/>
      <c r="B539" s="86" t="s">
        <v>1551</v>
      </c>
      <c r="C539" s="72" t="s">
        <v>387</v>
      </c>
      <c r="D539" s="78">
        <v>0</v>
      </c>
      <c r="E539" s="78">
        <v>0</v>
      </c>
      <c r="F539" s="78">
        <v>0</v>
      </c>
      <c r="G539" s="78">
        <v>0</v>
      </c>
      <c r="H539" s="79"/>
      <c r="I539" s="78">
        <v>0</v>
      </c>
      <c r="J539" s="78">
        <f t="shared" si="203"/>
        <v>0</v>
      </c>
      <c r="K539" s="82"/>
      <c r="L539" s="78">
        <f t="shared" si="206"/>
        <v>0</v>
      </c>
      <c r="M539" s="78">
        <f t="shared" si="205"/>
        <v>0</v>
      </c>
      <c r="N539" s="78">
        <f t="shared" si="208"/>
        <v>0</v>
      </c>
      <c r="O539" s="81"/>
      <c r="P539" s="74"/>
    </row>
    <row r="540" spans="1:16" s="73" customFormat="1" x14ac:dyDescent="0.2">
      <c r="A540" s="72"/>
      <c r="B540" s="86" t="s">
        <v>1552</v>
      </c>
      <c r="C540" s="72" t="s">
        <v>669</v>
      </c>
      <c r="D540" s="78">
        <v>0</v>
      </c>
      <c r="E540" s="78">
        <v>0</v>
      </c>
      <c r="F540" s="78">
        <v>0</v>
      </c>
      <c r="G540" s="78">
        <v>0</v>
      </c>
      <c r="H540" s="79"/>
      <c r="I540" s="78">
        <v>0</v>
      </c>
      <c r="J540" s="78">
        <f t="shared" si="203"/>
        <v>0</v>
      </c>
      <c r="K540" s="82"/>
      <c r="L540" s="78">
        <f t="shared" si="206"/>
        <v>0</v>
      </c>
      <c r="M540" s="78">
        <f t="shared" si="205"/>
        <v>0</v>
      </c>
      <c r="N540" s="78">
        <v>5000</v>
      </c>
      <c r="O540" s="81"/>
      <c r="P540" s="74">
        <v>5000</v>
      </c>
    </row>
    <row r="541" spans="1:16" s="73" customFormat="1" x14ac:dyDescent="0.2">
      <c r="A541" s="72"/>
      <c r="B541" s="86" t="s">
        <v>1553</v>
      </c>
      <c r="C541" s="72" t="s">
        <v>671</v>
      </c>
      <c r="D541" s="78">
        <v>0</v>
      </c>
      <c r="E541" s="78">
        <v>0</v>
      </c>
      <c r="F541" s="78">
        <v>0</v>
      </c>
      <c r="G541" s="78">
        <v>0</v>
      </c>
      <c r="H541" s="79"/>
      <c r="I541" s="78">
        <v>0</v>
      </c>
      <c r="J541" s="78">
        <f t="shared" si="203"/>
        <v>0</v>
      </c>
      <c r="K541" s="82"/>
      <c r="L541" s="78">
        <f t="shared" si="206"/>
        <v>0</v>
      </c>
      <c r="M541" s="78">
        <f t="shared" si="205"/>
        <v>0</v>
      </c>
      <c r="N541" s="78">
        <v>1500</v>
      </c>
      <c r="O541" s="81"/>
      <c r="P541" s="74"/>
    </row>
    <row r="542" spans="1:16" s="73" customFormat="1" x14ac:dyDescent="0.2">
      <c r="A542" s="72"/>
      <c r="B542" s="86" t="s">
        <v>1554</v>
      </c>
      <c r="C542" s="72" t="s">
        <v>540</v>
      </c>
      <c r="D542" s="78">
        <v>0</v>
      </c>
      <c r="E542" s="78">
        <v>0</v>
      </c>
      <c r="F542" s="78">
        <v>0</v>
      </c>
      <c r="G542" s="78">
        <v>0</v>
      </c>
      <c r="H542" s="79"/>
      <c r="I542" s="78">
        <v>0</v>
      </c>
      <c r="J542" s="78">
        <f t="shared" si="203"/>
        <v>0</v>
      </c>
      <c r="K542" s="82"/>
      <c r="L542" s="78">
        <f t="shared" si="206"/>
        <v>0</v>
      </c>
      <c r="M542" s="78">
        <f t="shared" si="205"/>
        <v>0</v>
      </c>
      <c r="N542" s="78">
        <f t="shared" si="208"/>
        <v>0</v>
      </c>
      <c r="O542" s="81"/>
      <c r="P542" s="74"/>
    </row>
    <row r="543" spans="1:16" s="73" customFormat="1" x14ac:dyDescent="0.2">
      <c r="A543" s="72"/>
      <c r="B543" s="86" t="s">
        <v>1555</v>
      </c>
      <c r="C543" s="72" t="s">
        <v>674</v>
      </c>
      <c r="D543" s="78">
        <v>0</v>
      </c>
      <c r="E543" s="78">
        <v>0</v>
      </c>
      <c r="F543" s="78">
        <v>0</v>
      </c>
      <c r="G543" s="78">
        <v>0</v>
      </c>
      <c r="H543" s="79"/>
      <c r="I543" s="78">
        <v>0</v>
      </c>
      <c r="J543" s="78">
        <f t="shared" si="203"/>
        <v>0</v>
      </c>
      <c r="K543" s="82"/>
      <c r="L543" s="78">
        <f t="shared" si="206"/>
        <v>0</v>
      </c>
      <c r="M543" s="78">
        <f t="shared" si="205"/>
        <v>0</v>
      </c>
      <c r="N543" s="78">
        <v>1350</v>
      </c>
      <c r="O543" s="81"/>
      <c r="P543" s="74"/>
    </row>
    <row r="544" spans="1:16" s="73" customFormat="1" x14ac:dyDescent="0.2">
      <c r="A544" s="72"/>
      <c r="B544" s="86" t="s">
        <v>1556</v>
      </c>
      <c r="C544" s="72" t="s">
        <v>417</v>
      </c>
      <c r="D544" s="78">
        <v>0</v>
      </c>
      <c r="E544" s="78">
        <v>0</v>
      </c>
      <c r="F544" s="78">
        <v>0</v>
      </c>
      <c r="G544" s="78">
        <v>0</v>
      </c>
      <c r="H544" s="79"/>
      <c r="I544" s="78">
        <v>0</v>
      </c>
      <c r="J544" s="78">
        <f t="shared" si="203"/>
        <v>0</v>
      </c>
      <c r="K544" s="82"/>
      <c r="L544" s="78">
        <f t="shared" si="206"/>
        <v>0</v>
      </c>
      <c r="M544" s="78">
        <f t="shared" si="205"/>
        <v>0</v>
      </c>
      <c r="N544" s="78">
        <v>1000</v>
      </c>
      <c r="O544" s="81"/>
      <c r="P544" s="74"/>
    </row>
    <row r="545" spans="1:16" s="73" customFormat="1" x14ac:dyDescent="0.2">
      <c r="A545" s="72"/>
      <c r="B545" s="86" t="s">
        <v>1557</v>
      </c>
      <c r="C545" s="72" t="s">
        <v>419</v>
      </c>
      <c r="D545" s="78">
        <v>0</v>
      </c>
      <c r="E545" s="78">
        <v>0</v>
      </c>
      <c r="F545" s="78">
        <v>0</v>
      </c>
      <c r="G545" s="78">
        <v>0</v>
      </c>
      <c r="H545" s="79"/>
      <c r="I545" s="78">
        <v>0</v>
      </c>
      <c r="J545" s="78">
        <f t="shared" si="203"/>
        <v>0</v>
      </c>
      <c r="K545" s="82"/>
      <c r="L545" s="78">
        <f t="shared" si="206"/>
        <v>0</v>
      </c>
      <c r="M545" s="78">
        <f t="shared" si="205"/>
        <v>0</v>
      </c>
      <c r="N545" s="78">
        <v>1200</v>
      </c>
      <c r="O545" s="81"/>
      <c r="P545" s="74"/>
    </row>
    <row r="546" spans="1:16" s="73" customFormat="1" x14ac:dyDescent="0.2">
      <c r="A546" s="72"/>
      <c r="B546" s="86" t="s">
        <v>1558</v>
      </c>
      <c r="C546" s="72" t="s">
        <v>422</v>
      </c>
      <c r="D546" s="78">
        <v>0</v>
      </c>
      <c r="E546" s="78">
        <v>0</v>
      </c>
      <c r="F546" s="78">
        <v>0</v>
      </c>
      <c r="G546" s="78">
        <v>0</v>
      </c>
      <c r="H546" s="79"/>
      <c r="I546" s="78">
        <v>0</v>
      </c>
      <c r="J546" s="78">
        <f t="shared" si="203"/>
        <v>0</v>
      </c>
      <c r="K546" s="82"/>
      <c r="L546" s="78">
        <f t="shared" si="206"/>
        <v>0</v>
      </c>
      <c r="M546" s="78">
        <f t="shared" si="205"/>
        <v>0</v>
      </c>
      <c r="N546" s="78">
        <v>750</v>
      </c>
      <c r="O546" s="81"/>
      <c r="P546" s="74"/>
    </row>
    <row r="547" spans="1:16" s="73" customFormat="1" x14ac:dyDescent="0.2">
      <c r="A547" s="72"/>
      <c r="B547" s="86" t="s">
        <v>1559</v>
      </c>
      <c r="C547" s="72" t="s">
        <v>427</v>
      </c>
      <c r="D547" s="78">
        <v>0</v>
      </c>
      <c r="E547" s="78">
        <v>0</v>
      </c>
      <c r="F547" s="78">
        <v>0</v>
      </c>
      <c r="G547" s="78">
        <v>0</v>
      </c>
      <c r="H547" s="79"/>
      <c r="I547" s="78">
        <v>0</v>
      </c>
      <c r="J547" s="78">
        <f t="shared" si="203"/>
        <v>0</v>
      </c>
      <c r="K547" s="82"/>
      <c r="L547" s="78">
        <f t="shared" si="206"/>
        <v>0</v>
      </c>
      <c r="M547" s="78">
        <f t="shared" si="205"/>
        <v>0</v>
      </c>
      <c r="N547" s="78">
        <v>1575</v>
      </c>
      <c r="O547" s="81"/>
      <c r="P547" s="74"/>
    </row>
    <row r="548" spans="1:16" s="73" customFormat="1" x14ac:dyDescent="0.2">
      <c r="A548" s="72"/>
      <c r="B548" s="86" t="s">
        <v>1560</v>
      </c>
      <c r="C548" s="72" t="s">
        <v>318</v>
      </c>
      <c r="D548" s="78">
        <v>0</v>
      </c>
      <c r="E548" s="78">
        <v>0</v>
      </c>
      <c r="F548" s="78">
        <v>0</v>
      </c>
      <c r="G548" s="78">
        <v>0</v>
      </c>
      <c r="H548" s="79"/>
      <c r="I548" s="78">
        <v>0</v>
      </c>
      <c r="J548" s="78">
        <f t="shared" si="203"/>
        <v>0</v>
      </c>
      <c r="K548" s="82"/>
      <c r="L548" s="78">
        <f t="shared" si="206"/>
        <v>0</v>
      </c>
      <c r="M548" s="78">
        <f t="shared" si="205"/>
        <v>0</v>
      </c>
      <c r="N548" s="78">
        <v>1000</v>
      </c>
      <c r="O548" s="81"/>
      <c r="P548" s="74"/>
    </row>
    <row r="549" spans="1:16" s="73" customFormat="1" x14ac:dyDescent="0.2">
      <c r="A549" s="72"/>
      <c r="B549" s="86" t="s">
        <v>1561</v>
      </c>
      <c r="C549" s="72" t="s">
        <v>550</v>
      </c>
      <c r="D549" s="78">
        <v>0</v>
      </c>
      <c r="E549" s="78">
        <v>0</v>
      </c>
      <c r="F549" s="78">
        <v>0</v>
      </c>
      <c r="G549" s="78">
        <v>0</v>
      </c>
      <c r="H549" s="79"/>
      <c r="I549" s="78">
        <v>0</v>
      </c>
      <c r="J549" s="78">
        <f t="shared" si="203"/>
        <v>0</v>
      </c>
      <c r="K549" s="82"/>
      <c r="L549" s="78">
        <f t="shared" si="206"/>
        <v>0</v>
      </c>
      <c r="M549" s="78">
        <f t="shared" si="205"/>
        <v>0</v>
      </c>
      <c r="N549" s="78">
        <v>5000</v>
      </c>
      <c r="O549" s="81"/>
      <c r="P549" s="74"/>
    </row>
    <row r="550" spans="1:16" s="73" customFormat="1" x14ac:dyDescent="0.2">
      <c r="A550" s="72"/>
      <c r="B550" s="86" t="s">
        <v>1562</v>
      </c>
      <c r="C550" s="72" t="s">
        <v>682</v>
      </c>
      <c r="D550" s="78">
        <v>0</v>
      </c>
      <c r="E550" s="78">
        <v>0</v>
      </c>
      <c r="F550" s="78">
        <v>0</v>
      </c>
      <c r="G550" s="78">
        <v>0</v>
      </c>
      <c r="H550" s="79"/>
      <c r="I550" s="78">
        <v>0</v>
      </c>
      <c r="J550" s="78">
        <f t="shared" si="203"/>
        <v>0</v>
      </c>
      <c r="K550" s="82"/>
      <c r="L550" s="78">
        <f t="shared" si="206"/>
        <v>0</v>
      </c>
      <c r="M550" s="78">
        <f t="shared" si="205"/>
        <v>0</v>
      </c>
      <c r="N550" s="78">
        <v>1000</v>
      </c>
      <c r="O550" s="81"/>
      <c r="P550" s="74"/>
    </row>
    <row r="551" spans="1:16" s="73" customFormat="1" x14ac:dyDescent="0.2">
      <c r="A551" s="72"/>
      <c r="B551" s="86" t="s">
        <v>1563</v>
      </c>
      <c r="C551" s="72" t="s">
        <v>441</v>
      </c>
      <c r="D551" s="78">
        <v>0</v>
      </c>
      <c r="E551" s="78">
        <v>0</v>
      </c>
      <c r="F551" s="78">
        <v>0</v>
      </c>
      <c r="G551" s="78">
        <v>0</v>
      </c>
      <c r="H551" s="79"/>
      <c r="I551" s="78">
        <v>0</v>
      </c>
      <c r="J551" s="78">
        <f t="shared" si="203"/>
        <v>0</v>
      </c>
      <c r="K551" s="82"/>
      <c r="L551" s="78">
        <f t="shared" si="206"/>
        <v>0</v>
      </c>
      <c r="M551" s="78">
        <f t="shared" si="205"/>
        <v>0</v>
      </c>
      <c r="N551" s="78">
        <v>1000</v>
      </c>
      <c r="O551" s="81"/>
      <c r="P551" s="74"/>
    </row>
    <row r="552" spans="1:16" s="73" customFormat="1" x14ac:dyDescent="0.2">
      <c r="A552" s="72"/>
      <c r="B552" s="86" t="s">
        <v>1564</v>
      </c>
      <c r="C552" s="72" t="s">
        <v>685</v>
      </c>
      <c r="D552" s="78">
        <v>0</v>
      </c>
      <c r="E552" s="78">
        <v>0</v>
      </c>
      <c r="F552" s="78">
        <v>0</v>
      </c>
      <c r="G552" s="78">
        <v>0</v>
      </c>
      <c r="H552" s="79"/>
      <c r="I552" s="78">
        <v>0</v>
      </c>
      <c r="J552" s="78">
        <f t="shared" si="203"/>
        <v>0</v>
      </c>
      <c r="K552" s="82"/>
      <c r="L552" s="78">
        <f t="shared" si="206"/>
        <v>0</v>
      </c>
      <c r="M552" s="78">
        <f t="shared" si="205"/>
        <v>0</v>
      </c>
      <c r="N552" s="78">
        <v>750</v>
      </c>
      <c r="O552" s="81"/>
      <c r="P552" s="74"/>
    </row>
    <row r="553" spans="1:16" s="73" customFormat="1" x14ac:dyDescent="0.2">
      <c r="A553" s="72"/>
      <c r="B553" s="86" t="s">
        <v>1565</v>
      </c>
      <c r="C553" s="72" t="s">
        <v>445</v>
      </c>
      <c r="D553" s="78">
        <v>0</v>
      </c>
      <c r="E553" s="78">
        <v>0</v>
      </c>
      <c r="F553" s="78">
        <v>0</v>
      </c>
      <c r="G553" s="78">
        <v>0</v>
      </c>
      <c r="H553" s="79"/>
      <c r="I553" s="78">
        <v>0</v>
      </c>
      <c r="J553" s="78">
        <f t="shared" si="203"/>
        <v>0</v>
      </c>
      <c r="K553" s="82"/>
      <c r="L553" s="78">
        <f t="shared" si="206"/>
        <v>0</v>
      </c>
      <c r="M553" s="78">
        <f t="shared" si="205"/>
        <v>0</v>
      </c>
      <c r="N553" s="78">
        <v>5000</v>
      </c>
      <c r="O553" s="81"/>
      <c r="P553" s="74"/>
    </row>
    <row r="554" spans="1:16" s="73" customFormat="1" x14ac:dyDescent="0.2">
      <c r="A554" s="72"/>
      <c r="B554" s="86" t="s">
        <v>1566</v>
      </c>
      <c r="C554" s="72" t="s">
        <v>449</v>
      </c>
      <c r="D554" s="78">
        <v>0</v>
      </c>
      <c r="E554" s="78">
        <v>0</v>
      </c>
      <c r="F554" s="78">
        <v>0</v>
      </c>
      <c r="G554" s="78">
        <v>0</v>
      </c>
      <c r="H554" s="79"/>
      <c r="I554" s="78">
        <v>0</v>
      </c>
      <c r="J554" s="78">
        <f t="shared" si="203"/>
        <v>0</v>
      </c>
      <c r="K554" s="82"/>
      <c r="L554" s="78">
        <f t="shared" si="206"/>
        <v>0</v>
      </c>
      <c r="M554" s="78">
        <f t="shared" si="205"/>
        <v>0</v>
      </c>
      <c r="N554" s="78">
        <f t="shared" si="208"/>
        <v>0</v>
      </c>
      <c r="O554" s="81"/>
      <c r="P554" s="74"/>
    </row>
    <row r="555" spans="1:16" s="73" customFormat="1" x14ac:dyDescent="0.2">
      <c r="A555" s="72"/>
      <c r="B555" s="86" t="s">
        <v>1567</v>
      </c>
      <c r="C555" s="72" t="s">
        <v>689</v>
      </c>
      <c r="D555" s="78">
        <v>0</v>
      </c>
      <c r="E555" s="78">
        <v>0</v>
      </c>
      <c r="F555" s="78">
        <v>0</v>
      </c>
      <c r="G555" s="78">
        <v>0</v>
      </c>
      <c r="H555" s="79"/>
      <c r="I555" s="78">
        <v>0</v>
      </c>
      <c r="J555" s="78">
        <f t="shared" si="203"/>
        <v>0</v>
      </c>
      <c r="K555" s="82"/>
      <c r="L555" s="78">
        <f t="shared" si="206"/>
        <v>0</v>
      </c>
      <c r="M555" s="78">
        <f t="shared" si="205"/>
        <v>0</v>
      </c>
      <c r="N555" s="78">
        <f t="shared" si="208"/>
        <v>0</v>
      </c>
      <c r="O555" s="81"/>
      <c r="P555" s="74"/>
    </row>
    <row r="556" spans="1:16" s="73" customFormat="1" x14ac:dyDescent="0.2">
      <c r="A556" s="72"/>
      <c r="B556" s="86" t="s">
        <v>1568</v>
      </c>
      <c r="C556" s="72" t="s">
        <v>451</v>
      </c>
      <c r="D556" s="78">
        <v>0</v>
      </c>
      <c r="E556" s="78">
        <v>0</v>
      </c>
      <c r="F556" s="78">
        <v>0</v>
      </c>
      <c r="G556" s="78">
        <v>0</v>
      </c>
      <c r="H556" s="79"/>
      <c r="I556" s="78">
        <v>0</v>
      </c>
      <c r="J556" s="78">
        <f t="shared" si="203"/>
        <v>0</v>
      </c>
      <c r="K556" s="82"/>
      <c r="L556" s="78">
        <f t="shared" si="206"/>
        <v>0</v>
      </c>
      <c r="M556" s="78">
        <f t="shared" si="205"/>
        <v>0</v>
      </c>
      <c r="N556" s="78">
        <f t="shared" si="208"/>
        <v>0</v>
      </c>
      <c r="O556" s="81"/>
      <c r="P556" s="74"/>
    </row>
    <row r="557" spans="1:16" s="73" customFormat="1" x14ac:dyDescent="0.2">
      <c r="A557" s="72"/>
      <c r="B557" s="86" t="s">
        <v>1569</v>
      </c>
      <c r="C557" s="72" t="s">
        <v>692</v>
      </c>
      <c r="D557" s="78">
        <v>0</v>
      </c>
      <c r="E557" s="78">
        <v>0</v>
      </c>
      <c r="F557" s="78">
        <v>0</v>
      </c>
      <c r="G557" s="78">
        <v>0</v>
      </c>
      <c r="H557" s="79"/>
      <c r="I557" s="78">
        <v>0</v>
      </c>
      <c r="J557" s="78">
        <f t="shared" si="203"/>
        <v>0</v>
      </c>
      <c r="K557" s="82"/>
      <c r="L557" s="78">
        <f t="shared" si="206"/>
        <v>0</v>
      </c>
      <c r="M557" s="78">
        <f t="shared" si="205"/>
        <v>0</v>
      </c>
      <c r="N557" s="78">
        <f t="shared" si="208"/>
        <v>0</v>
      </c>
      <c r="O557" s="81"/>
      <c r="P557" s="74"/>
    </row>
    <row r="558" spans="1:16" s="73" customFormat="1" x14ac:dyDescent="0.2">
      <c r="A558" s="72"/>
      <c r="B558" s="86" t="s">
        <v>1570</v>
      </c>
      <c r="C558" s="72" t="s">
        <v>457</v>
      </c>
      <c r="D558" s="78">
        <v>0</v>
      </c>
      <c r="E558" s="78">
        <v>0</v>
      </c>
      <c r="F558" s="78">
        <v>0</v>
      </c>
      <c r="G558" s="78">
        <v>0</v>
      </c>
      <c r="H558" s="79"/>
      <c r="I558" s="78">
        <v>0</v>
      </c>
      <c r="J558" s="78">
        <f t="shared" si="203"/>
        <v>0</v>
      </c>
      <c r="K558" s="82"/>
      <c r="L558" s="78">
        <f t="shared" si="206"/>
        <v>0</v>
      </c>
      <c r="M558" s="78">
        <f t="shared" si="205"/>
        <v>0</v>
      </c>
      <c r="N558" s="78">
        <v>80000</v>
      </c>
      <c r="O558" s="81"/>
      <c r="P558" s="74" t="s">
        <v>1608</v>
      </c>
    </row>
    <row r="559" spans="1:16" s="73" customFormat="1" x14ac:dyDescent="0.2">
      <c r="A559" s="72"/>
      <c r="B559" s="86" t="s">
        <v>1571</v>
      </c>
      <c r="C559" s="72" t="s">
        <v>695</v>
      </c>
      <c r="D559" s="78">
        <v>0</v>
      </c>
      <c r="E559" s="78">
        <v>0</v>
      </c>
      <c r="F559" s="78">
        <v>0</v>
      </c>
      <c r="G559" s="78">
        <v>0</v>
      </c>
      <c r="H559" s="79"/>
      <c r="I559" s="78">
        <v>0</v>
      </c>
      <c r="J559" s="78">
        <f t="shared" si="203"/>
        <v>0</v>
      </c>
      <c r="K559" s="82"/>
      <c r="L559" s="78">
        <f t="shared" si="206"/>
        <v>0</v>
      </c>
      <c r="M559" s="78">
        <f t="shared" si="205"/>
        <v>0</v>
      </c>
      <c r="N559" s="78">
        <f t="shared" si="208"/>
        <v>0</v>
      </c>
      <c r="O559" s="81"/>
      <c r="P559" s="74"/>
    </row>
    <row r="560" spans="1:16" s="73" customFormat="1" x14ac:dyDescent="0.2">
      <c r="A560" s="72"/>
      <c r="B560" s="86" t="s">
        <v>1572</v>
      </c>
      <c r="C560" s="72" t="s">
        <v>459</v>
      </c>
      <c r="D560" s="78">
        <v>0</v>
      </c>
      <c r="E560" s="78">
        <v>0</v>
      </c>
      <c r="F560" s="78">
        <v>0</v>
      </c>
      <c r="G560" s="78">
        <v>0</v>
      </c>
      <c r="H560" s="79" t="e">
        <f t="shared" ref="H560" si="209">(G560-F560)/G560</f>
        <v>#DIV/0!</v>
      </c>
      <c r="I560" s="78">
        <v>0</v>
      </c>
      <c r="J560" s="78">
        <f t="shared" si="203"/>
        <v>0</v>
      </c>
      <c r="K560" s="82" t="e">
        <f t="shared" ref="K560" si="210">(J560-G560)/G560</f>
        <v>#DIV/0!</v>
      </c>
      <c r="L560" s="78">
        <f t="shared" si="206"/>
        <v>0</v>
      </c>
      <c r="M560" s="78">
        <f t="shared" si="205"/>
        <v>0</v>
      </c>
      <c r="N560" s="78">
        <v>500</v>
      </c>
      <c r="O560" s="81"/>
      <c r="P560" s="74"/>
    </row>
    <row r="561" spans="1:16" s="73" customFormat="1" x14ac:dyDescent="0.2">
      <c r="A561" s="72"/>
      <c r="B561" s="86" t="s">
        <v>1573</v>
      </c>
      <c r="C561" s="72" t="s">
        <v>698</v>
      </c>
      <c r="D561" s="78">
        <v>0</v>
      </c>
      <c r="E561" s="78">
        <v>0</v>
      </c>
      <c r="F561" s="78">
        <v>0</v>
      </c>
      <c r="G561" s="78">
        <v>0</v>
      </c>
      <c r="H561" s="79"/>
      <c r="I561" s="78">
        <v>0</v>
      </c>
      <c r="J561" s="78">
        <f t="shared" si="203"/>
        <v>0</v>
      </c>
      <c r="K561" s="82"/>
      <c r="L561" s="78">
        <f t="shared" si="206"/>
        <v>0</v>
      </c>
      <c r="M561" s="78">
        <f t="shared" si="205"/>
        <v>0</v>
      </c>
      <c r="N561" s="78">
        <f t="shared" si="208"/>
        <v>0</v>
      </c>
      <c r="O561" s="81"/>
      <c r="P561" s="74"/>
    </row>
    <row r="562" spans="1:16" s="73" customFormat="1" x14ac:dyDescent="0.2">
      <c r="A562" s="72"/>
      <c r="B562" s="86" t="s">
        <v>1574</v>
      </c>
      <c r="C562" s="72" t="s">
        <v>700</v>
      </c>
      <c r="D562" s="78">
        <v>0</v>
      </c>
      <c r="E562" s="78">
        <v>0</v>
      </c>
      <c r="F562" s="78">
        <v>0</v>
      </c>
      <c r="G562" s="78">
        <v>0</v>
      </c>
      <c r="H562" s="79" t="e">
        <f t="shared" ref="H562:H564" si="211">(G562-F562)/G562</f>
        <v>#DIV/0!</v>
      </c>
      <c r="I562" s="78">
        <v>0</v>
      </c>
      <c r="J562" s="78">
        <f t="shared" si="203"/>
        <v>0</v>
      </c>
      <c r="K562" s="82" t="e">
        <f t="shared" ref="K562:K564" si="212">(J562-G562)/G562</f>
        <v>#DIV/0!</v>
      </c>
      <c r="L562" s="78">
        <f t="shared" si="206"/>
        <v>0</v>
      </c>
      <c r="M562" s="78">
        <f t="shared" si="205"/>
        <v>0</v>
      </c>
      <c r="N562" s="78">
        <v>1000</v>
      </c>
      <c r="O562" s="81"/>
      <c r="P562" s="74"/>
    </row>
    <row r="563" spans="1:16" s="73" customFormat="1" hidden="1" x14ac:dyDescent="0.2">
      <c r="A563" s="72"/>
      <c r="B563" s="86" t="s">
        <v>1575</v>
      </c>
      <c r="C563" s="72" t="s">
        <v>702</v>
      </c>
      <c r="D563" s="78">
        <v>0</v>
      </c>
      <c r="E563" s="78">
        <v>0</v>
      </c>
      <c r="F563" s="78">
        <v>0</v>
      </c>
      <c r="G563" s="78">
        <v>0</v>
      </c>
      <c r="H563" s="79" t="e">
        <f t="shared" si="211"/>
        <v>#DIV/0!</v>
      </c>
      <c r="I563" s="78">
        <v>0</v>
      </c>
      <c r="J563" s="78">
        <f t="shared" si="203"/>
        <v>0</v>
      </c>
      <c r="K563" s="82" t="e">
        <f t="shared" si="212"/>
        <v>#DIV/0!</v>
      </c>
      <c r="L563" s="78">
        <f t="shared" si="206"/>
        <v>0</v>
      </c>
      <c r="M563" s="78">
        <f t="shared" si="205"/>
        <v>0</v>
      </c>
      <c r="N563" s="78">
        <f t="shared" si="208"/>
        <v>0</v>
      </c>
      <c r="O563" s="81"/>
      <c r="P563" s="74"/>
    </row>
    <row r="564" spans="1:16" s="73" customFormat="1" hidden="1" x14ac:dyDescent="0.2">
      <c r="A564" s="72"/>
      <c r="B564" s="86" t="s">
        <v>1576</v>
      </c>
      <c r="C564" s="72" t="s">
        <v>704</v>
      </c>
      <c r="D564" s="78">
        <v>0</v>
      </c>
      <c r="E564" s="78">
        <v>0</v>
      </c>
      <c r="F564" s="78">
        <v>0</v>
      </c>
      <c r="G564" s="78">
        <v>0</v>
      </c>
      <c r="H564" s="79" t="e">
        <f t="shared" si="211"/>
        <v>#DIV/0!</v>
      </c>
      <c r="I564" s="78">
        <v>0</v>
      </c>
      <c r="J564" s="78">
        <f t="shared" si="203"/>
        <v>0</v>
      </c>
      <c r="K564" s="82" t="e">
        <f t="shared" si="212"/>
        <v>#DIV/0!</v>
      </c>
      <c r="L564" s="78">
        <f t="shared" si="206"/>
        <v>0</v>
      </c>
      <c r="M564" s="78">
        <f t="shared" si="205"/>
        <v>0</v>
      </c>
      <c r="N564" s="78">
        <f t="shared" si="208"/>
        <v>0</v>
      </c>
      <c r="O564" s="81"/>
      <c r="P564" s="74"/>
    </row>
    <row r="565" spans="1:16" s="73" customFormat="1" hidden="1" x14ac:dyDescent="0.2">
      <c r="A565" s="72"/>
      <c r="B565" s="86" t="s">
        <v>1577</v>
      </c>
      <c r="C565" s="72" t="s">
        <v>587</v>
      </c>
      <c r="D565" s="78">
        <v>0</v>
      </c>
      <c r="E565" s="78">
        <v>0</v>
      </c>
      <c r="F565" s="78">
        <v>0</v>
      </c>
      <c r="G565" s="78">
        <v>0</v>
      </c>
      <c r="H565" s="79"/>
      <c r="I565" s="78">
        <v>0</v>
      </c>
      <c r="J565" s="78">
        <f t="shared" si="203"/>
        <v>0</v>
      </c>
      <c r="K565" s="82"/>
      <c r="L565" s="78">
        <f t="shared" si="206"/>
        <v>0</v>
      </c>
      <c r="M565" s="78">
        <f t="shared" si="205"/>
        <v>0</v>
      </c>
      <c r="N565" s="78">
        <f t="shared" si="208"/>
        <v>0</v>
      </c>
      <c r="O565" s="81"/>
      <c r="P565" s="74"/>
    </row>
    <row r="566" spans="1:16" s="73" customFormat="1" hidden="1" x14ac:dyDescent="0.2">
      <c r="A566" s="72"/>
      <c r="B566" s="86" t="s">
        <v>1578</v>
      </c>
      <c r="C566" s="72" t="s">
        <v>589</v>
      </c>
      <c r="D566" s="78">
        <v>0</v>
      </c>
      <c r="E566" s="78">
        <v>0</v>
      </c>
      <c r="F566" s="78">
        <v>0</v>
      </c>
      <c r="G566" s="78">
        <v>0</v>
      </c>
      <c r="H566" s="79"/>
      <c r="I566" s="78">
        <v>0</v>
      </c>
      <c r="J566" s="78">
        <f t="shared" si="203"/>
        <v>0</v>
      </c>
      <c r="K566" s="82"/>
      <c r="L566" s="78">
        <f t="shared" si="206"/>
        <v>0</v>
      </c>
      <c r="M566" s="78">
        <f t="shared" si="205"/>
        <v>0</v>
      </c>
      <c r="N566" s="78">
        <f t="shared" si="208"/>
        <v>0</v>
      </c>
      <c r="O566" s="81"/>
      <c r="P566" s="74"/>
    </row>
    <row r="567" spans="1:16" s="73" customFormat="1" hidden="1" x14ac:dyDescent="0.2">
      <c r="A567" s="72"/>
      <c r="B567" s="86" t="s">
        <v>1579</v>
      </c>
      <c r="C567" s="72" t="s">
        <v>708</v>
      </c>
      <c r="D567" s="78">
        <v>0</v>
      </c>
      <c r="E567" s="78">
        <v>0</v>
      </c>
      <c r="F567" s="78">
        <v>0</v>
      </c>
      <c r="G567" s="78">
        <v>0</v>
      </c>
      <c r="H567" s="79"/>
      <c r="I567" s="78">
        <v>0</v>
      </c>
      <c r="J567" s="78">
        <f t="shared" si="203"/>
        <v>0</v>
      </c>
      <c r="K567" s="82"/>
      <c r="L567" s="78">
        <f t="shared" si="206"/>
        <v>0</v>
      </c>
      <c r="M567" s="78">
        <f t="shared" si="205"/>
        <v>0</v>
      </c>
      <c r="N567" s="78">
        <f t="shared" si="208"/>
        <v>0</v>
      </c>
      <c r="O567" s="81"/>
      <c r="P567" s="74"/>
    </row>
    <row r="568" spans="1:16" s="73" customFormat="1" hidden="1" x14ac:dyDescent="0.2">
      <c r="A568" s="72"/>
      <c r="B568" s="86" t="s">
        <v>1580</v>
      </c>
      <c r="C568" s="72" t="s">
        <v>710</v>
      </c>
      <c r="D568" s="78">
        <v>0</v>
      </c>
      <c r="E568" s="78">
        <v>0</v>
      </c>
      <c r="F568" s="78">
        <v>0</v>
      </c>
      <c r="G568" s="78">
        <v>0</v>
      </c>
      <c r="H568" s="79"/>
      <c r="I568" s="78">
        <v>0</v>
      </c>
      <c r="J568" s="78">
        <f t="shared" si="203"/>
        <v>0</v>
      </c>
      <c r="K568" s="82"/>
      <c r="L568" s="78">
        <f t="shared" si="206"/>
        <v>0</v>
      </c>
      <c r="M568" s="78">
        <f t="shared" si="205"/>
        <v>0</v>
      </c>
      <c r="N568" s="78">
        <f t="shared" si="208"/>
        <v>0</v>
      </c>
      <c r="O568" s="81"/>
      <c r="P568" s="74"/>
    </row>
    <row r="569" spans="1:16" s="73" customFormat="1" hidden="1" x14ac:dyDescent="0.2">
      <c r="A569" s="72"/>
      <c r="B569" s="86" t="s">
        <v>1581</v>
      </c>
      <c r="C569" s="72" t="s">
        <v>712</v>
      </c>
      <c r="D569" s="78">
        <v>0</v>
      </c>
      <c r="E569" s="78">
        <v>0</v>
      </c>
      <c r="F569" s="78">
        <v>0</v>
      </c>
      <c r="G569" s="78">
        <v>0</v>
      </c>
      <c r="H569" s="79"/>
      <c r="I569" s="78">
        <v>0</v>
      </c>
      <c r="J569" s="78">
        <f t="shared" si="203"/>
        <v>0</v>
      </c>
      <c r="K569" s="82"/>
      <c r="L569" s="78">
        <f t="shared" si="206"/>
        <v>0</v>
      </c>
      <c r="M569" s="78">
        <f t="shared" si="205"/>
        <v>0</v>
      </c>
      <c r="N569" s="78">
        <f t="shared" si="208"/>
        <v>0</v>
      </c>
      <c r="O569" s="81"/>
      <c r="P569" s="74"/>
    </row>
    <row r="570" spans="1:16" s="73" customFormat="1" hidden="1" x14ac:dyDescent="0.2">
      <c r="A570" s="72"/>
      <c r="B570" s="86" t="s">
        <v>1582</v>
      </c>
      <c r="C570" s="72" t="s">
        <v>485</v>
      </c>
      <c r="D570" s="78">
        <v>0</v>
      </c>
      <c r="E570" s="78">
        <v>0</v>
      </c>
      <c r="F570" s="78">
        <v>0</v>
      </c>
      <c r="G570" s="78">
        <v>0</v>
      </c>
      <c r="H570" s="79"/>
      <c r="I570" s="78">
        <v>0</v>
      </c>
      <c r="J570" s="78">
        <f t="shared" si="203"/>
        <v>0</v>
      </c>
      <c r="K570" s="82"/>
      <c r="L570" s="78">
        <f t="shared" si="206"/>
        <v>0</v>
      </c>
      <c r="M570" s="78">
        <f t="shared" si="205"/>
        <v>0</v>
      </c>
      <c r="N570" s="78">
        <f t="shared" si="208"/>
        <v>0</v>
      </c>
      <c r="O570" s="81"/>
      <c r="P570" s="74"/>
    </row>
    <row r="571" spans="1:16" s="73" customFormat="1" hidden="1" x14ac:dyDescent="0.2">
      <c r="A571" s="72"/>
      <c r="B571" s="86" t="s">
        <v>1583</v>
      </c>
      <c r="C571" s="72" t="s">
        <v>715</v>
      </c>
      <c r="D571" s="78">
        <v>0</v>
      </c>
      <c r="E571" s="78">
        <v>0</v>
      </c>
      <c r="F571" s="78">
        <v>0</v>
      </c>
      <c r="G571" s="78">
        <v>0</v>
      </c>
      <c r="H571" s="79"/>
      <c r="I571" s="78">
        <v>0</v>
      </c>
      <c r="J571" s="78">
        <f t="shared" si="203"/>
        <v>0</v>
      </c>
      <c r="K571" s="82"/>
      <c r="L571" s="78">
        <f t="shared" si="206"/>
        <v>0</v>
      </c>
      <c r="M571" s="78">
        <f t="shared" si="205"/>
        <v>0</v>
      </c>
      <c r="N571" s="78">
        <f t="shared" si="208"/>
        <v>0</v>
      </c>
      <c r="O571" s="81"/>
      <c r="P571" s="74"/>
    </row>
    <row r="572" spans="1:16" s="73" customFormat="1" hidden="1" x14ac:dyDescent="0.2">
      <c r="A572" s="72"/>
      <c r="B572" s="86" t="s">
        <v>1584</v>
      </c>
      <c r="C572" s="72" t="s">
        <v>717</v>
      </c>
      <c r="D572" s="78">
        <v>0</v>
      </c>
      <c r="E572" s="78">
        <v>0</v>
      </c>
      <c r="F572" s="78">
        <v>0</v>
      </c>
      <c r="G572" s="78">
        <v>0</v>
      </c>
      <c r="H572" s="79"/>
      <c r="I572" s="78">
        <v>0</v>
      </c>
      <c r="J572" s="78">
        <f t="shared" si="203"/>
        <v>0</v>
      </c>
      <c r="K572" s="82"/>
      <c r="L572" s="78">
        <f t="shared" si="206"/>
        <v>0</v>
      </c>
      <c r="M572" s="78">
        <f t="shared" si="205"/>
        <v>0</v>
      </c>
      <c r="N572" s="78">
        <f t="shared" si="208"/>
        <v>0</v>
      </c>
      <c r="O572" s="81"/>
      <c r="P572" s="74"/>
    </row>
    <row r="573" spans="1:16" s="73" customFormat="1" hidden="1" x14ac:dyDescent="0.2">
      <c r="A573" s="72"/>
      <c r="B573" s="86" t="s">
        <v>1585</v>
      </c>
      <c r="C573" s="72" t="s">
        <v>605</v>
      </c>
      <c r="D573" s="78">
        <v>0</v>
      </c>
      <c r="E573" s="78">
        <v>0</v>
      </c>
      <c r="F573" s="78">
        <v>0</v>
      </c>
      <c r="G573" s="78">
        <v>0</v>
      </c>
      <c r="H573" s="79"/>
      <c r="I573" s="78">
        <v>0</v>
      </c>
      <c r="J573" s="78">
        <f t="shared" si="203"/>
        <v>0</v>
      </c>
      <c r="K573" s="82"/>
      <c r="L573" s="78">
        <f t="shared" si="206"/>
        <v>0</v>
      </c>
      <c r="M573" s="78">
        <f t="shared" si="205"/>
        <v>0</v>
      </c>
      <c r="N573" s="78">
        <f t="shared" si="208"/>
        <v>0</v>
      </c>
      <c r="O573" s="81"/>
      <c r="P573" s="74"/>
    </row>
    <row r="574" spans="1:16" s="73" customFormat="1" hidden="1" x14ac:dyDescent="0.2">
      <c r="A574" s="72"/>
      <c r="B574" s="86" t="s">
        <v>1586</v>
      </c>
      <c r="C574" s="72" t="s">
        <v>720</v>
      </c>
      <c r="D574" s="78">
        <v>0</v>
      </c>
      <c r="E574" s="78">
        <v>0</v>
      </c>
      <c r="F574" s="78">
        <v>0</v>
      </c>
      <c r="G574" s="78">
        <v>0</v>
      </c>
      <c r="H574" s="79"/>
      <c r="I574" s="78">
        <v>0</v>
      </c>
      <c r="J574" s="78">
        <f t="shared" si="203"/>
        <v>0</v>
      </c>
      <c r="K574" s="82"/>
      <c r="L574" s="78">
        <f t="shared" si="206"/>
        <v>0</v>
      </c>
      <c r="M574" s="78">
        <f t="shared" si="205"/>
        <v>0</v>
      </c>
      <c r="N574" s="78">
        <f t="shared" si="208"/>
        <v>0</v>
      </c>
      <c r="O574" s="81"/>
      <c r="P574" s="74"/>
    </row>
    <row r="575" spans="1:16" s="73" customFormat="1" hidden="1" x14ac:dyDescent="0.2">
      <c r="A575" s="72"/>
      <c r="B575" s="86" t="s">
        <v>1587</v>
      </c>
      <c r="C575" s="72" t="s">
        <v>722</v>
      </c>
      <c r="D575" s="78">
        <v>0</v>
      </c>
      <c r="E575" s="78">
        <v>0</v>
      </c>
      <c r="F575" s="78">
        <v>0</v>
      </c>
      <c r="G575" s="78">
        <v>0</v>
      </c>
      <c r="H575" s="79"/>
      <c r="I575" s="78">
        <v>0</v>
      </c>
      <c r="J575" s="78">
        <f t="shared" si="203"/>
        <v>0</v>
      </c>
      <c r="K575" s="82"/>
      <c r="L575" s="78">
        <f t="shared" si="206"/>
        <v>0</v>
      </c>
      <c r="M575" s="78">
        <f t="shared" si="205"/>
        <v>0</v>
      </c>
      <c r="N575" s="78">
        <f t="shared" si="208"/>
        <v>0</v>
      </c>
      <c r="O575" s="81"/>
      <c r="P575" s="74"/>
    </row>
    <row r="576" spans="1:16" s="73" customFormat="1" hidden="1" x14ac:dyDescent="0.2">
      <c r="A576" s="72"/>
      <c r="B576" s="86" t="s">
        <v>1588</v>
      </c>
      <c r="C576" s="72" t="s">
        <v>724</v>
      </c>
      <c r="D576" s="78">
        <v>0</v>
      </c>
      <c r="E576" s="78">
        <v>0</v>
      </c>
      <c r="F576" s="78">
        <v>0</v>
      </c>
      <c r="G576" s="78">
        <v>0</v>
      </c>
      <c r="H576" s="79"/>
      <c r="I576" s="78">
        <v>0</v>
      </c>
      <c r="J576" s="78">
        <f t="shared" si="203"/>
        <v>0</v>
      </c>
      <c r="K576" s="82"/>
      <c r="L576" s="78">
        <f t="shared" si="206"/>
        <v>0</v>
      </c>
      <c r="M576" s="78">
        <f t="shared" si="205"/>
        <v>0</v>
      </c>
      <c r="N576" s="78">
        <f t="shared" si="208"/>
        <v>0</v>
      </c>
      <c r="O576" s="81"/>
      <c r="P576" s="74"/>
    </row>
    <row r="577" spans="1:16" s="73" customFormat="1" hidden="1" x14ac:dyDescent="0.2">
      <c r="A577" s="72"/>
      <c r="B577" s="86" t="s">
        <v>1589</v>
      </c>
      <c r="C577" s="72" t="s">
        <v>441</v>
      </c>
      <c r="D577" s="78">
        <v>0</v>
      </c>
      <c r="E577" s="78">
        <v>0</v>
      </c>
      <c r="F577" s="78">
        <v>0</v>
      </c>
      <c r="G577" s="78">
        <v>0</v>
      </c>
      <c r="H577" s="79"/>
      <c r="I577" s="78">
        <v>0</v>
      </c>
      <c r="J577" s="78">
        <f t="shared" si="203"/>
        <v>0</v>
      </c>
      <c r="K577" s="82"/>
      <c r="L577" s="78">
        <f t="shared" si="206"/>
        <v>0</v>
      </c>
      <c r="M577" s="78">
        <f t="shared" si="205"/>
        <v>0</v>
      </c>
      <c r="N577" s="78">
        <f t="shared" si="208"/>
        <v>0</v>
      </c>
      <c r="O577" s="81"/>
      <c r="P577" s="74"/>
    </row>
    <row r="578" spans="1:16" s="73" customFormat="1" hidden="1" x14ac:dyDescent="0.2">
      <c r="A578" s="72"/>
      <c r="B578" s="86" t="s">
        <v>1590</v>
      </c>
      <c r="C578" s="72" t="s">
        <v>727</v>
      </c>
      <c r="D578" s="78">
        <v>0</v>
      </c>
      <c r="E578" s="78">
        <v>0</v>
      </c>
      <c r="F578" s="78">
        <v>0</v>
      </c>
      <c r="G578" s="78">
        <v>0</v>
      </c>
      <c r="H578" s="79"/>
      <c r="I578" s="78">
        <v>0</v>
      </c>
      <c r="J578" s="78">
        <f t="shared" si="203"/>
        <v>0</v>
      </c>
      <c r="K578" s="82"/>
      <c r="L578" s="78">
        <f t="shared" si="206"/>
        <v>0</v>
      </c>
      <c r="M578" s="78">
        <f t="shared" si="205"/>
        <v>0</v>
      </c>
      <c r="N578" s="78">
        <f t="shared" si="208"/>
        <v>0</v>
      </c>
      <c r="O578" s="81"/>
      <c r="P578" s="74"/>
    </row>
    <row r="579" spans="1:16" s="73" customFormat="1" hidden="1" x14ac:dyDescent="0.2">
      <c r="A579" s="72"/>
      <c r="B579" s="86" t="s">
        <v>1591</v>
      </c>
      <c r="C579" s="72" t="s">
        <v>485</v>
      </c>
      <c r="D579" s="78">
        <v>0</v>
      </c>
      <c r="E579" s="78">
        <v>0</v>
      </c>
      <c r="F579" s="78">
        <v>0</v>
      </c>
      <c r="G579" s="78">
        <v>0</v>
      </c>
      <c r="H579" s="79"/>
      <c r="I579" s="78">
        <v>0</v>
      </c>
      <c r="J579" s="78">
        <f t="shared" si="203"/>
        <v>0</v>
      </c>
      <c r="K579" s="82"/>
      <c r="L579" s="78">
        <f t="shared" si="206"/>
        <v>0</v>
      </c>
      <c r="M579" s="78">
        <f t="shared" si="205"/>
        <v>0</v>
      </c>
      <c r="N579" s="78">
        <f t="shared" si="208"/>
        <v>0</v>
      </c>
      <c r="O579" s="81"/>
      <c r="P579" s="74"/>
    </row>
    <row r="580" spans="1:16" s="73" customFormat="1" hidden="1" x14ac:dyDescent="0.2">
      <c r="A580" s="72"/>
      <c r="B580" s="86" t="s">
        <v>1592</v>
      </c>
      <c r="C580" s="72" t="s">
        <v>730</v>
      </c>
      <c r="D580" s="78">
        <v>0</v>
      </c>
      <c r="E580" s="78">
        <v>0</v>
      </c>
      <c r="F580" s="78">
        <v>0</v>
      </c>
      <c r="G580" s="78">
        <v>0</v>
      </c>
      <c r="H580" s="79"/>
      <c r="I580" s="78">
        <v>0</v>
      </c>
      <c r="J580" s="78">
        <f t="shared" si="203"/>
        <v>0</v>
      </c>
      <c r="K580" s="82"/>
      <c r="L580" s="78">
        <f t="shared" si="206"/>
        <v>0</v>
      </c>
      <c r="M580" s="78">
        <f t="shared" si="205"/>
        <v>0</v>
      </c>
      <c r="N580" s="78">
        <f t="shared" si="208"/>
        <v>0</v>
      </c>
      <c r="O580" s="81"/>
      <c r="P580" s="74"/>
    </row>
    <row r="581" spans="1:16" s="73" customFormat="1" hidden="1" x14ac:dyDescent="0.2">
      <c r="A581" s="72"/>
      <c r="B581" s="86" t="s">
        <v>1593</v>
      </c>
      <c r="C581" s="72" t="s">
        <v>732</v>
      </c>
      <c r="D581" s="78">
        <v>0</v>
      </c>
      <c r="E581" s="78">
        <v>0</v>
      </c>
      <c r="F581" s="78">
        <v>0</v>
      </c>
      <c r="G581" s="78">
        <v>0</v>
      </c>
      <c r="H581" s="79"/>
      <c r="I581" s="78">
        <v>0</v>
      </c>
      <c r="J581" s="78">
        <f t="shared" si="203"/>
        <v>0</v>
      </c>
      <c r="K581" s="82"/>
      <c r="L581" s="78">
        <f t="shared" si="206"/>
        <v>0</v>
      </c>
      <c r="M581" s="78">
        <f t="shared" si="205"/>
        <v>0</v>
      </c>
      <c r="N581" s="78">
        <f t="shared" si="208"/>
        <v>0</v>
      </c>
      <c r="O581" s="81"/>
      <c r="P581" s="74"/>
    </row>
    <row r="582" spans="1:16" s="73" customFormat="1" hidden="1" x14ac:dyDescent="0.2">
      <c r="A582" s="72"/>
      <c r="B582" s="86" t="s">
        <v>1594</v>
      </c>
      <c r="C582" s="72" t="s">
        <v>734</v>
      </c>
      <c r="D582" s="78">
        <v>0</v>
      </c>
      <c r="E582" s="78">
        <v>0</v>
      </c>
      <c r="F582" s="78">
        <v>0</v>
      </c>
      <c r="G582" s="78">
        <v>0</v>
      </c>
      <c r="H582" s="79"/>
      <c r="I582" s="78">
        <v>0</v>
      </c>
      <c r="J582" s="78">
        <f t="shared" si="203"/>
        <v>0</v>
      </c>
      <c r="K582" s="82"/>
      <c r="L582" s="78">
        <f t="shared" si="206"/>
        <v>0</v>
      </c>
      <c r="M582" s="78">
        <f t="shared" si="205"/>
        <v>0</v>
      </c>
      <c r="N582" s="78">
        <f t="shared" si="208"/>
        <v>0</v>
      </c>
      <c r="O582" s="81"/>
      <c r="P582" s="74"/>
    </row>
    <row r="583" spans="1:16" s="73" customFormat="1" x14ac:dyDescent="0.2">
      <c r="A583" s="72"/>
      <c r="B583" s="72"/>
      <c r="C583" s="72"/>
      <c r="D583" s="78" t="s">
        <v>47</v>
      </c>
      <c r="E583" s="78" t="s">
        <v>47</v>
      </c>
      <c r="F583" s="78" t="s">
        <v>47</v>
      </c>
      <c r="G583" s="78" t="s">
        <v>47</v>
      </c>
      <c r="H583" s="79"/>
      <c r="I583" s="78" t="s">
        <v>47</v>
      </c>
      <c r="J583" s="78"/>
      <c r="K583" s="82"/>
      <c r="L583" s="78"/>
      <c r="M583" s="78"/>
      <c r="N583" s="78"/>
      <c r="O583" s="81"/>
      <c r="P583" s="74"/>
    </row>
    <row r="584" spans="1:16" s="73" customFormat="1" x14ac:dyDescent="0.2">
      <c r="A584" s="72"/>
      <c r="B584" s="72"/>
      <c r="C584" s="77" t="s">
        <v>1535</v>
      </c>
      <c r="D584" s="80">
        <f>SUM(D524:D582)</f>
        <v>0</v>
      </c>
      <c r="E584" s="80">
        <f t="shared" ref="E584:F584" si="213">SUM(E524:E582)</f>
        <v>0</v>
      </c>
      <c r="F584" s="80">
        <f t="shared" si="213"/>
        <v>0</v>
      </c>
      <c r="G584" s="80">
        <f>SUM(G524:G582)</f>
        <v>0</v>
      </c>
      <c r="H584" s="79" t="e">
        <f t="shared" ref="H584" si="214">(G584-F584)/G584</f>
        <v>#DIV/0!</v>
      </c>
      <c r="I584" s="80">
        <f>SUM(I524:I582)</f>
        <v>0</v>
      </c>
      <c r="J584" s="78">
        <f>SUM(J524:J582)</f>
        <v>0</v>
      </c>
      <c r="K584" s="82" t="e">
        <f t="shared" ref="K584" si="215">(J584-G584)/G584</f>
        <v>#DIV/0!</v>
      </c>
      <c r="L584" s="78">
        <f>SUM(L524:L582)</f>
        <v>0</v>
      </c>
      <c r="M584" s="78">
        <f>SUM(M524:M582)</f>
        <v>0</v>
      </c>
      <c r="N584" s="80">
        <f>SUM(N524:N582)</f>
        <v>298886</v>
      </c>
      <c r="O584" s="81"/>
      <c r="P584" s="74"/>
    </row>
    <row r="585" spans="1:16" s="73" customFormat="1" x14ac:dyDescent="0.2">
      <c r="A585" s="72"/>
      <c r="B585" s="72"/>
      <c r="C585" s="77"/>
      <c r="D585" s="80"/>
      <c r="E585" s="80"/>
      <c r="F585" s="80"/>
      <c r="G585" s="80"/>
      <c r="H585" s="79"/>
      <c r="I585" s="80"/>
      <c r="J585" s="78"/>
      <c r="K585" s="82"/>
      <c r="L585" s="78"/>
      <c r="M585" s="78"/>
      <c r="N585" s="87">
        <f>+N185-N584</f>
        <v>176114</v>
      </c>
      <c r="O585" s="81"/>
      <c r="P585" s="74"/>
    </row>
    <row r="586" spans="1:16" s="73" customFormat="1" x14ac:dyDescent="0.2">
      <c r="A586" s="72"/>
      <c r="B586" s="72"/>
      <c r="C586" s="77" t="s">
        <v>776</v>
      </c>
      <c r="D586" s="78"/>
      <c r="E586" s="78"/>
      <c r="F586" s="78"/>
      <c r="G586" s="78"/>
      <c r="H586" s="79"/>
      <c r="I586" s="78"/>
      <c r="J586" s="78"/>
      <c r="K586" s="82"/>
      <c r="L586" s="78"/>
      <c r="M586" s="78"/>
      <c r="N586" s="78"/>
      <c r="O586" s="81"/>
      <c r="P586" s="74"/>
    </row>
    <row r="587" spans="1:16" s="73" customFormat="1" x14ac:dyDescent="0.2">
      <c r="A587" s="72"/>
      <c r="B587" s="72"/>
      <c r="C587" s="77"/>
      <c r="D587" s="78"/>
      <c r="E587" s="78"/>
      <c r="F587" s="78"/>
      <c r="G587" s="78"/>
      <c r="H587" s="79"/>
      <c r="I587" s="78"/>
      <c r="J587" s="78"/>
      <c r="K587" s="82"/>
      <c r="L587" s="78"/>
      <c r="M587" s="78"/>
      <c r="N587" s="78"/>
      <c r="O587" s="81"/>
      <c r="P587" s="74"/>
    </row>
    <row r="588" spans="1:16" s="73" customFormat="1" x14ac:dyDescent="0.2">
      <c r="A588" s="72"/>
      <c r="B588" s="72" t="s">
        <v>777</v>
      </c>
      <c r="C588" s="72" t="s">
        <v>778</v>
      </c>
      <c r="D588" s="78">
        <v>8088.8</v>
      </c>
      <c r="E588" s="78">
        <v>11344.81</v>
      </c>
      <c r="F588" s="78">
        <v>29990</v>
      </c>
      <c r="G588" s="78">
        <v>15577.88</v>
      </c>
      <c r="H588" s="79">
        <f t="shared" ref="H588:H591" si="216">(G588-F588)/F588</f>
        <v>-0.48056418806268758</v>
      </c>
      <c r="I588" s="78">
        <v>21443.22</v>
      </c>
      <c r="J588" s="78">
        <f t="shared" ref="J588:J632" si="217">+(I588/8.5)*12</f>
        <v>30272.781176470591</v>
      </c>
      <c r="K588" s="82">
        <f t="shared" si="187"/>
        <v>0.9433184217923487</v>
      </c>
      <c r="L588" s="78">
        <f t="shared" ref="L588" si="218">SUM(D588:G588)/4</f>
        <v>16250.372499999999</v>
      </c>
      <c r="M588" s="78">
        <f t="shared" ref="M588:M630" si="219">SUM(G588+J588)/2</f>
        <v>22925.330588235294</v>
      </c>
      <c r="N588" s="78">
        <v>220480</v>
      </c>
      <c r="O588" s="82">
        <f t="shared" ref="O588:O617" si="220">(N588-G588)/G588</f>
        <v>13.153402131740648</v>
      </c>
      <c r="P588" s="74"/>
    </row>
    <row r="589" spans="1:16" s="73" customFormat="1" x14ac:dyDescent="0.2">
      <c r="A589" s="72"/>
      <c r="B589" s="72" t="s">
        <v>779</v>
      </c>
      <c r="C589" s="72" t="s">
        <v>780</v>
      </c>
      <c r="D589" s="78">
        <v>30578.01</v>
      </c>
      <c r="E589" s="78">
        <v>28208.98</v>
      </c>
      <c r="F589" s="78">
        <v>39563.769999999997</v>
      </c>
      <c r="G589" s="78">
        <v>37637.11</v>
      </c>
      <c r="H589" s="79">
        <f t="shared" si="216"/>
        <v>-4.8697583673143294E-2</v>
      </c>
      <c r="I589" s="78">
        <v>20838.61</v>
      </c>
      <c r="J589" s="78">
        <f t="shared" si="217"/>
        <v>29419.214117647058</v>
      </c>
      <c r="K589" s="82">
        <f t="shared" si="187"/>
        <v>-0.21834556060103824</v>
      </c>
      <c r="L589" s="78">
        <f t="shared" ref="L589:L632" si="221">SUM(D589:G589)/4</f>
        <v>33996.967499999999</v>
      </c>
      <c r="M589" s="78">
        <f t="shared" si="219"/>
        <v>33528.162058823531</v>
      </c>
      <c r="N589" s="78">
        <v>45000</v>
      </c>
      <c r="O589" s="82">
        <f t="shared" si="220"/>
        <v>0.19562846350317545</v>
      </c>
      <c r="P589" s="74"/>
    </row>
    <row r="590" spans="1:16" s="73" customFormat="1" x14ac:dyDescent="0.2">
      <c r="A590" s="72"/>
      <c r="B590" s="72" t="s">
        <v>781</v>
      </c>
      <c r="C590" s="72" t="s">
        <v>358</v>
      </c>
      <c r="D590" s="78">
        <v>0</v>
      </c>
      <c r="E590" s="78">
        <v>33</v>
      </c>
      <c r="F590" s="78">
        <v>14.07</v>
      </c>
      <c r="G590" s="78">
        <v>520.82000000000005</v>
      </c>
      <c r="H590" s="79">
        <f t="shared" si="216"/>
        <v>36.016346837242359</v>
      </c>
      <c r="I590" s="78">
        <v>479.94</v>
      </c>
      <c r="J590" s="78">
        <f t="shared" si="217"/>
        <v>677.56235294117641</v>
      </c>
      <c r="K590" s="82">
        <f t="shared" si="187"/>
        <v>0.30095302204442292</v>
      </c>
      <c r="L590" s="78">
        <f t="shared" si="221"/>
        <v>141.97250000000003</v>
      </c>
      <c r="M590" s="78">
        <f t="shared" si="219"/>
        <v>599.19117647058829</v>
      </c>
      <c r="N590" s="78">
        <v>0</v>
      </c>
      <c r="O590" s="82">
        <f t="shared" si="220"/>
        <v>-1</v>
      </c>
      <c r="P590" s="74"/>
    </row>
    <row r="591" spans="1:16" s="73" customFormat="1" x14ac:dyDescent="0.2">
      <c r="A591" s="72"/>
      <c r="B591" s="72" t="s">
        <v>782</v>
      </c>
      <c r="C591" s="72" t="s">
        <v>523</v>
      </c>
      <c r="D591" s="78">
        <v>1728.28</v>
      </c>
      <c r="E591" s="78">
        <v>1658.51</v>
      </c>
      <c r="F591" s="78">
        <v>1330.11</v>
      </c>
      <c r="G591" s="78">
        <v>1579.77</v>
      </c>
      <c r="H591" s="79">
        <f t="shared" si="216"/>
        <v>0.18769876175654654</v>
      </c>
      <c r="I591" s="78">
        <v>1149.1300000000001</v>
      </c>
      <c r="J591" s="78">
        <f t="shared" si="217"/>
        <v>1622.3011764705884</v>
      </c>
      <c r="K591" s="82">
        <f t="shared" si="187"/>
        <v>2.6922385202015758E-2</v>
      </c>
      <c r="L591" s="78">
        <f t="shared" si="221"/>
        <v>1574.1675</v>
      </c>
      <c r="M591" s="78">
        <f t="shared" si="219"/>
        <v>1601.0355882352942</v>
      </c>
      <c r="N591" s="78">
        <v>2257</v>
      </c>
      <c r="O591" s="82">
        <f t="shared" si="220"/>
        <v>0.42868898637143382</v>
      </c>
      <c r="P591" s="74"/>
    </row>
    <row r="592" spans="1:16" s="73" customFormat="1" x14ac:dyDescent="0.2">
      <c r="A592" s="72"/>
      <c r="B592" s="72" t="s">
        <v>783</v>
      </c>
      <c r="C592" s="72" t="s">
        <v>784</v>
      </c>
      <c r="D592" s="78">
        <v>2047.5</v>
      </c>
      <c r="E592" s="78">
        <v>2002.5</v>
      </c>
      <c r="F592" s="78">
        <v>3440</v>
      </c>
      <c r="G592" s="78">
        <v>10034.6</v>
      </c>
      <c r="H592" s="79">
        <f t="shared" ref="H592:H597" si="222">(G592-F592)/F592</f>
        <v>1.9170348837209303</v>
      </c>
      <c r="I592" s="78">
        <v>651.63</v>
      </c>
      <c r="J592" s="78">
        <f t="shared" si="217"/>
        <v>919.94823529411758</v>
      </c>
      <c r="K592" s="82">
        <f t="shared" si="187"/>
        <v>-0.90832238103221674</v>
      </c>
      <c r="L592" s="78">
        <f t="shared" si="221"/>
        <v>4381.1499999999996</v>
      </c>
      <c r="M592" s="78">
        <f t="shared" si="219"/>
        <v>5477.274117647059</v>
      </c>
      <c r="N592" s="78">
        <v>3700</v>
      </c>
      <c r="O592" s="82">
        <f t="shared" si="220"/>
        <v>-0.63127578578119703</v>
      </c>
      <c r="P592" s="74"/>
    </row>
    <row r="593" spans="1:17" s="73" customFormat="1" x14ac:dyDescent="0.2">
      <c r="A593" s="72"/>
      <c r="B593" s="72" t="s">
        <v>785</v>
      </c>
      <c r="C593" s="72" t="s">
        <v>362</v>
      </c>
      <c r="D593" s="78">
        <v>0</v>
      </c>
      <c r="E593" s="78">
        <v>0</v>
      </c>
      <c r="F593" s="78">
        <v>0</v>
      </c>
      <c r="G593" s="78">
        <v>4150.2</v>
      </c>
      <c r="H593" s="79"/>
      <c r="I593" s="78">
        <v>0</v>
      </c>
      <c r="J593" s="78">
        <f t="shared" si="217"/>
        <v>0</v>
      </c>
      <c r="K593" s="82">
        <f t="shared" si="187"/>
        <v>-1</v>
      </c>
      <c r="L593" s="78">
        <f t="shared" si="221"/>
        <v>1037.55</v>
      </c>
      <c r="M593" s="78">
        <f t="shared" si="219"/>
        <v>2075.1</v>
      </c>
      <c r="N593" s="78">
        <v>1937</v>
      </c>
      <c r="O593" s="82">
        <f t="shared" si="220"/>
        <v>-0.53327550479494967</v>
      </c>
      <c r="P593" s="74"/>
    </row>
    <row r="594" spans="1:17" s="73" customFormat="1" x14ac:dyDescent="0.2">
      <c r="A594" s="72"/>
      <c r="B594" s="72" t="s">
        <v>786</v>
      </c>
      <c r="C594" s="72" t="s">
        <v>365</v>
      </c>
      <c r="D594" s="78">
        <v>0</v>
      </c>
      <c r="E594" s="78">
        <v>0</v>
      </c>
      <c r="F594" s="78">
        <v>207.5</v>
      </c>
      <c r="G594" s="78">
        <v>3666</v>
      </c>
      <c r="H594" s="79">
        <f t="shared" si="222"/>
        <v>16.667469879518073</v>
      </c>
      <c r="I594" s="78">
        <v>2507.5</v>
      </c>
      <c r="J594" s="78">
        <f t="shared" si="217"/>
        <v>3540</v>
      </c>
      <c r="K594" s="82">
        <f t="shared" si="187"/>
        <v>-3.4369885433715219E-2</v>
      </c>
      <c r="L594" s="78">
        <f t="shared" si="221"/>
        <v>968.375</v>
      </c>
      <c r="M594" s="78">
        <f t="shared" si="219"/>
        <v>3603</v>
      </c>
      <c r="N594" s="78">
        <v>0</v>
      </c>
      <c r="O594" s="82">
        <f t="shared" si="220"/>
        <v>-1</v>
      </c>
      <c r="P594" s="74"/>
    </row>
    <row r="595" spans="1:17" s="73" customFormat="1" x14ac:dyDescent="0.2">
      <c r="A595" s="72"/>
      <c r="B595" s="72" t="s">
        <v>787</v>
      </c>
      <c r="C595" s="72" t="s">
        <v>331</v>
      </c>
      <c r="D595" s="78">
        <v>0</v>
      </c>
      <c r="E595" s="78">
        <v>0</v>
      </c>
      <c r="F595" s="78">
        <v>3938.68</v>
      </c>
      <c r="G595" s="78">
        <v>3011.02</v>
      </c>
      <c r="H595" s="79">
        <f t="shared" si="222"/>
        <v>-0.23552560756395541</v>
      </c>
      <c r="I595" s="78">
        <v>1661.29</v>
      </c>
      <c r="J595" s="78">
        <f t="shared" si="217"/>
        <v>2345.3505882352938</v>
      </c>
      <c r="K595" s="82">
        <f t="shared" si="187"/>
        <v>-0.22107771179358032</v>
      </c>
      <c r="L595" s="78">
        <f t="shared" si="221"/>
        <v>1737.425</v>
      </c>
      <c r="M595" s="78">
        <f t="shared" si="219"/>
        <v>2678.1852941176467</v>
      </c>
      <c r="N595" s="78">
        <v>0</v>
      </c>
      <c r="O595" s="82">
        <f t="shared" si="220"/>
        <v>-1</v>
      </c>
      <c r="P595" s="74"/>
    </row>
    <row r="596" spans="1:17" s="73" customFormat="1" x14ac:dyDescent="0.2">
      <c r="A596" s="72"/>
      <c r="B596" s="72" t="s">
        <v>788</v>
      </c>
      <c r="C596" s="72" t="s">
        <v>637</v>
      </c>
      <c r="D596" s="78">
        <v>6365.71</v>
      </c>
      <c r="E596" s="78">
        <v>1345.82</v>
      </c>
      <c r="F596" s="78">
        <v>4964.17</v>
      </c>
      <c r="G596" s="78">
        <v>9916.86</v>
      </c>
      <c r="H596" s="79">
        <f t="shared" si="222"/>
        <v>0.99768742810983513</v>
      </c>
      <c r="I596" s="78">
        <v>4502.7299999999996</v>
      </c>
      <c r="J596" s="78">
        <f t="shared" si="217"/>
        <v>6356.7952941176463</v>
      </c>
      <c r="K596" s="82">
        <f t="shared" si="187"/>
        <v>-0.35899112278305373</v>
      </c>
      <c r="L596" s="78">
        <f t="shared" si="221"/>
        <v>5648.14</v>
      </c>
      <c r="M596" s="78">
        <f t="shared" si="219"/>
        <v>8136.8276470588235</v>
      </c>
      <c r="N596" s="78">
        <v>6500</v>
      </c>
      <c r="O596" s="82">
        <f t="shared" si="220"/>
        <v>-0.34455059363548546</v>
      </c>
      <c r="P596" s="74"/>
      <c r="Q596" s="73" t="s">
        <v>1607</v>
      </c>
    </row>
    <row r="597" spans="1:17" s="73" customFormat="1" x14ac:dyDescent="0.2">
      <c r="A597" s="72"/>
      <c r="B597" s="72" t="s">
        <v>789</v>
      </c>
      <c r="C597" s="72" t="s">
        <v>790</v>
      </c>
      <c r="D597" s="78">
        <v>10884.25</v>
      </c>
      <c r="E597" s="78">
        <v>2505.6</v>
      </c>
      <c r="F597" s="78">
        <v>9175.06</v>
      </c>
      <c r="G597" s="78">
        <v>6732.23</v>
      </c>
      <c r="H597" s="79">
        <f t="shared" si="222"/>
        <v>-0.2662467602391701</v>
      </c>
      <c r="I597" s="78">
        <v>12241.26</v>
      </c>
      <c r="J597" s="78">
        <f t="shared" si="217"/>
        <v>17281.778823529414</v>
      </c>
      <c r="K597" s="82">
        <f t="shared" si="187"/>
        <v>1.5670214510688754</v>
      </c>
      <c r="L597" s="78">
        <f t="shared" si="221"/>
        <v>7324.2849999999999</v>
      </c>
      <c r="M597" s="78">
        <f t="shared" si="219"/>
        <v>12007.004411764707</v>
      </c>
      <c r="N597" s="78">
        <v>12000</v>
      </c>
      <c r="O597" s="82">
        <f t="shared" si="220"/>
        <v>0.78247029587521533</v>
      </c>
      <c r="P597" s="74" t="s">
        <v>1604</v>
      </c>
      <c r="Q597" s="73" t="s">
        <v>1607</v>
      </c>
    </row>
    <row r="598" spans="1:17" s="73" customFormat="1" x14ac:dyDescent="0.2">
      <c r="A598" s="72"/>
      <c r="B598" s="72" t="s">
        <v>791</v>
      </c>
      <c r="C598" s="72" t="s">
        <v>792</v>
      </c>
      <c r="D598" s="78">
        <v>0</v>
      </c>
      <c r="E598" s="78">
        <v>0</v>
      </c>
      <c r="F598" s="78">
        <v>0</v>
      </c>
      <c r="G598" s="78">
        <v>0</v>
      </c>
      <c r="H598" s="79"/>
      <c r="I598" s="78">
        <v>0</v>
      </c>
      <c r="J598" s="78">
        <f t="shared" si="217"/>
        <v>0</v>
      </c>
      <c r="K598" s="82"/>
      <c r="L598" s="78">
        <f t="shared" si="221"/>
        <v>0</v>
      </c>
      <c r="M598" s="78">
        <f t="shared" si="219"/>
        <v>0</v>
      </c>
      <c r="N598" s="78">
        <v>0</v>
      </c>
      <c r="O598" s="82"/>
      <c r="P598" s="74"/>
    </row>
    <row r="599" spans="1:17" s="73" customFormat="1" x14ac:dyDescent="0.2">
      <c r="A599" s="72"/>
      <c r="B599" s="72" t="s">
        <v>793</v>
      </c>
      <c r="C599" s="72" t="s">
        <v>383</v>
      </c>
      <c r="D599" s="78">
        <v>0</v>
      </c>
      <c r="E599" s="78">
        <v>0</v>
      </c>
      <c r="F599" s="78">
        <v>0</v>
      </c>
      <c r="G599" s="78">
        <v>494.83</v>
      </c>
      <c r="H599" s="79" t="e">
        <f t="shared" ref="H599" si="223">(G599-F599)/F599</f>
        <v>#DIV/0!</v>
      </c>
      <c r="I599" s="78">
        <v>0</v>
      </c>
      <c r="J599" s="78">
        <f t="shared" si="217"/>
        <v>0</v>
      </c>
      <c r="K599" s="82">
        <f t="shared" si="187"/>
        <v>-1</v>
      </c>
      <c r="L599" s="78">
        <f t="shared" si="221"/>
        <v>123.7075</v>
      </c>
      <c r="M599" s="78">
        <f t="shared" si="219"/>
        <v>247.41499999999999</v>
      </c>
      <c r="N599" s="78">
        <v>0</v>
      </c>
      <c r="O599" s="82">
        <f t="shared" si="220"/>
        <v>-1</v>
      </c>
      <c r="P599" s="74"/>
    </row>
    <row r="600" spans="1:17" s="73" customFormat="1" x14ac:dyDescent="0.2">
      <c r="A600" s="72"/>
      <c r="B600" s="72" t="s">
        <v>794</v>
      </c>
      <c r="C600" s="72" t="s">
        <v>795</v>
      </c>
      <c r="D600" s="78">
        <v>0</v>
      </c>
      <c r="E600" s="78">
        <v>0</v>
      </c>
      <c r="F600" s="78">
        <v>0</v>
      </c>
      <c r="G600" s="78">
        <v>0</v>
      </c>
      <c r="H600" s="79"/>
      <c r="I600" s="78">
        <v>0</v>
      </c>
      <c r="J600" s="78">
        <f t="shared" si="217"/>
        <v>0</v>
      </c>
      <c r="K600" s="82"/>
      <c r="L600" s="78">
        <f t="shared" si="221"/>
        <v>0</v>
      </c>
      <c r="M600" s="78">
        <f t="shared" si="219"/>
        <v>0</v>
      </c>
      <c r="N600" s="78">
        <v>0</v>
      </c>
      <c r="O600" s="82"/>
      <c r="P600" s="74"/>
    </row>
    <row r="601" spans="1:17" s="73" customFormat="1" x14ac:dyDescent="0.2">
      <c r="A601" s="72"/>
      <c r="B601" s="72" t="s">
        <v>796</v>
      </c>
      <c r="C601" s="72" t="s">
        <v>797</v>
      </c>
      <c r="D601" s="78">
        <v>584.38</v>
      </c>
      <c r="E601" s="78">
        <v>10066.459999999999</v>
      </c>
      <c r="F601" s="78">
        <v>10284.4</v>
      </c>
      <c r="G601" s="78">
        <v>12828.58</v>
      </c>
      <c r="H601" s="79">
        <f t="shared" ref="H601" si="224">(G601-F601)/F601</f>
        <v>0.24738244331220105</v>
      </c>
      <c r="I601" s="78">
        <v>7892.79</v>
      </c>
      <c r="J601" s="78">
        <f t="shared" si="217"/>
        <v>11142.762352941176</v>
      </c>
      <c r="K601" s="82">
        <f t="shared" si="187"/>
        <v>-0.13141108735797916</v>
      </c>
      <c r="L601" s="78">
        <f t="shared" si="221"/>
        <v>8440.9549999999999</v>
      </c>
      <c r="M601" s="78">
        <f t="shared" si="219"/>
        <v>11985.671176470587</v>
      </c>
      <c r="N601" s="78">
        <v>5600</v>
      </c>
      <c r="O601" s="82">
        <f t="shared" si="220"/>
        <v>-0.56347467919286465</v>
      </c>
      <c r="P601" s="74"/>
    </row>
    <row r="602" spans="1:17" s="73" customFormat="1" x14ac:dyDescent="0.2">
      <c r="A602" s="72"/>
      <c r="B602" s="72" t="s">
        <v>798</v>
      </c>
      <c r="C602" s="72" t="s">
        <v>130</v>
      </c>
      <c r="D602" s="78">
        <v>0</v>
      </c>
      <c r="E602" s="78">
        <v>0</v>
      </c>
      <c r="F602" s="78">
        <v>0</v>
      </c>
      <c r="G602" s="78">
        <v>0</v>
      </c>
      <c r="H602" s="79"/>
      <c r="I602" s="78">
        <v>0</v>
      </c>
      <c r="J602" s="78">
        <f t="shared" si="217"/>
        <v>0</v>
      </c>
      <c r="K602" s="82"/>
      <c r="L602" s="78">
        <f t="shared" si="221"/>
        <v>0</v>
      </c>
      <c r="M602" s="78">
        <f t="shared" si="219"/>
        <v>0</v>
      </c>
      <c r="N602" s="78">
        <v>0</v>
      </c>
      <c r="O602" s="82"/>
      <c r="P602" s="74"/>
    </row>
    <row r="603" spans="1:17" s="73" customFormat="1" x14ac:dyDescent="0.2">
      <c r="A603" s="72"/>
      <c r="B603" s="72" t="s">
        <v>799</v>
      </c>
      <c r="C603" s="72" t="s">
        <v>589</v>
      </c>
      <c r="D603" s="78">
        <v>0</v>
      </c>
      <c r="E603" s="78">
        <v>1438.84</v>
      </c>
      <c r="F603" s="78">
        <v>2002.11</v>
      </c>
      <c r="G603" s="78">
        <v>1907.82</v>
      </c>
      <c r="H603" s="79">
        <f t="shared" ref="H603:H605" si="225">(G603-F603)/F603</f>
        <v>-4.7095314443262343E-2</v>
      </c>
      <c r="I603" s="78">
        <v>4174.24</v>
      </c>
      <c r="J603" s="78">
        <f t="shared" si="217"/>
        <v>5893.0447058823529</v>
      </c>
      <c r="K603" s="82">
        <f t="shared" si="187"/>
        <v>2.0888892588830985</v>
      </c>
      <c r="L603" s="78">
        <f t="shared" si="221"/>
        <v>1337.1924999999999</v>
      </c>
      <c r="M603" s="78">
        <f t="shared" si="219"/>
        <v>3900.4323529411763</v>
      </c>
      <c r="N603" s="78">
        <v>2200</v>
      </c>
      <c r="O603" s="82">
        <f t="shared" si="220"/>
        <v>0.15314861989076542</v>
      </c>
      <c r="P603" s="74"/>
    </row>
    <row r="604" spans="1:17" s="73" customFormat="1" x14ac:dyDescent="0.2">
      <c r="A604" s="72"/>
      <c r="B604" s="72" t="s">
        <v>800</v>
      </c>
      <c r="C604" s="72" t="s">
        <v>411</v>
      </c>
      <c r="D604" s="78">
        <v>0</v>
      </c>
      <c r="E604" s="78">
        <v>115</v>
      </c>
      <c r="F604" s="78">
        <v>100.8</v>
      </c>
      <c r="G604" s="78">
        <v>125.3</v>
      </c>
      <c r="H604" s="79">
        <f t="shared" si="225"/>
        <v>0.24305555555555555</v>
      </c>
      <c r="I604" s="78">
        <v>0</v>
      </c>
      <c r="J604" s="78">
        <f t="shared" si="217"/>
        <v>0</v>
      </c>
      <c r="K604" s="82">
        <f t="shared" ref="K604:K605" si="226">(J604-G604)/G604</f>
        <v>-1</v>
      </c>
      <c r="L604" s="78">
        <f t="shared" si="221"/>
        <v>85.275000000000006</v>
      </c>
      <c r="M604" s="78">
        <f t="shared" si="219"/>
        <v>62.65</v>
      </c>
      <c r="N604" s="78">
        <v>200</v>
      </c>
      <c r="O604" s="82">
        <f t="shared" si="220"/>
        <v>0.59616919393455714</v>
      </c>
      <c r="P604" s="74"/>
    </row>
    <row r="605" spans="1:17" s="73" customFormat="1" x14ac:dyDescent="0.2">
      <c r="A605" s="72"/>
      <c r="B605" s="72" t="s">
        <v>801</v>
      </c>
      <c r="C605" s="72" t="s">
        <v>802</v>
      </c>
      <c r="D605" s="78">
        <v>13077</v>
      </c>
      <c r="E605" s="78">
        <v>24928.400000000001</v>
      </c>
      <c r="F605" s="78">
        <v>13856</v>
      </c>
      <c r="G605" s="78">
        <v>37854.629999999997</v>
      </c>
      <c r="H605" s="79">
        <f t="shared" si="225"/>
        <v>1.7320027424942261</v>
      </c>
      <c r="I605" s="78">
        <v>20852.060000000001</v>
      </c>
      <c r="J605" s="78">
        <f t="shared" si="217"/>
        <v>29438.202352941182</v>
      </c>
      <c r="K605" s="82">
        <f t="shared" si="226"/>
        <v>-0.22233548834208169</v>
      </c>
      <c r="L605" s="78">
        <f t="shared" si="221"/>
        <v>22429.0075</v>
      </c>
      <c r="M605" s="78">
        <f t="shared" si="219"/>
        <v>33646.416176470593</v>
      </c>
      <c r="N605" s="78">
        <v>30000</v>
      </c>
      <c r="O605" s="82">
        <f t="shared" si="220"/>
        <v>-0.20749456539398214</v>
      </c>
      <c r="P605" s="74"/>
    </row>
    <row r="606" spans="1:17" s="73" customFormat="1" x14ac:dyDescent="0.2">
      <c r="A606" s="72"/>
      <c r="B606" s="72" t="s">
        <v>803</v>
      </c>
      <c r="C606" s="72" t="s">
        <v>804</v>
      </c>
      <c r="D606" s="78">
        <v>0</v>
      </c>
      <c r="E606" s="78">
        <v>0</v>
      </c>
      <c r="F606" s="78">
        <v>0</v>
      </c>
      <c r="G606" s="78">
        <v>0</v>
      </c>
      <c r="H606" s="79"/>
      <c r="I606" s="78">
        <v>0</v>
      </c>
      <c r="J606" s="78">
        <f t="shared" si="217"/>
        <v>0</v>
      </c>
      <c r="K606" s="82"/>
      <c r="L606" s="78">
        <f t="shared" si="221"/>
        <v>0</v>
      </c>
      <c r="M606" s="78">
        <f t="shared" si="219"/>
        <v>0</v>
      </c>
      <c r="N606" s="78">
        <v>0</v>
      </c>
      <c r="O606" s="82"/>
      <c r="P606" s="74"/>
    </row>
    <row r="607" spans="1:17" s="73" customFormat="1" x14ac:dyDescent="0.2">
      <c r="A607" s="72"/>
      <c r="B607" s="72" t="s">
        <v>805</v>
      </c>
      <c r="C607" s="72" t="s">
        <v>417</v>
      </c>
      <c r="D607" s="78">
        <v>0</v>
      </c>
      <c r="E607" s="78">
        <v>0</v>
      </c>
      <c r="F607" s="78">
        <v>0</v>
      </c>
      <c r="G607" s="78">
        <v>40.4</v>
      </c>
      <c r="H607" s="79"/>
      <c r="I607" s="78">
        <v>0</v>
      </c>
      <c r="J607" s="78">
        <f t="shared" si="217"/>
        <v>0</v>
      </c>
      <c r="K607" s="82">
        <f t="shared" ref="K607" si="227">(J607-G607)/G607</f>
        <v>-1</v>
      </c>
      <c r="L607" s="78">
        <f t="shared" si="221"/>
        <v>10.1</v>
      </c>
      <c r="M607" s="78">
        <f t="shared" si="219"/>
        <v>20.2</v>
      </c>
      <c r="N607" s="78">
        <v>0</v>
      </c>
      <c r="O607" s="82">
        <f t="shared" si="220"/>
        <v>-1</v>
      </c>
      <c r="P607" s="74"/>
    </row>
    <row r="608" spans="1:17" s="73" customFormat="1" x14ac:dyDescent="0.2">
      <c r="A608" s="72"/>
      <c r="B608" s="72" t="s">
        <v>806</v>
      </c>
      <c r="C608" s="72" t="s">
        <v>807</v>
      </c>
      <c r="D608" s="78">
        <v>0</v>
      </c>
      <c r="E608" s="78">
        <v>0</v>
      </c>
      <c r="F608" s="78">
        <v>0</v>
      </c>
      <c r="G608" s="78">
        <v>0</v>
      </c>
      <c r="H608" s="79"/>
      <c r="I608" s="78">
        <v>25</v>
      </c>
      <c r="J608" s="78">
        <f t="shared" si="217"/>
        <v>35.294117647058826</v>
      </c>
      <c r="K608" s="82"/>
      <c r="L608" s="78">
        <f t="shared" si="221"/>
        <v>0</v>
      </c>
      <c r="M608" s="78">
        <f t="shared" si="219"/>
        <v>17.647058823529413</v>
      </c>
      <c r="N608" s="78">
        <v>0</v>
      </c>
      <c r="O608" s="82"/>
      <c r="P608" s="74"/>
    </row>
    <row r="609" spans="1:16" s="73" customFormat="1" x14ac:dyDescent="0.2">
      <c r="A609" s="72"/>
      <c r="B609" s="72" t="s">
        <v>808</v>
      </c>
      <c r="C609" s="72" t="s">
        <v>427</v>
      </c>
      <c r="D609" s="78">
        <v>0</v>
      </c>
      <c r="E609" s="78">
        <v>0</v>
      </c>
      <c r="F609" s="78">
        <v>0</v>
      </c>
      <c r="G609" s="78">
        <v>0</v>
      </c>
      <c r="H609" s="79"/>
      <c r="I609" s="78">
        <v>0</v>
      </c>
      <c r="J609" s="78">
        <f t="shared" si="217"/>
        <v>0</v>
      </c>
      <c r="K609" s="82"/>
      <c r="L609" s="78">
        <f t="shared" si="221"/>
        <v>0</v>
      </c>
      <c r="M609" s="78">
        <f t="shared" si="219"/>
        <v>0</v>
      </c>
      <c r="N609" s="78">
        <v>0</v>
      </c>
      <c r="O609" s="82"/>
      <c r="P609" s="74"/>
    </row>
    <row r="610" spans="1:16" s="73" customFormat="1" x14ac:dyDescent="0.2">
      <c r="A610" s="72"/>
      <c r="B610" s="72" t="s">
        <v>809</v>
      </c>
      <c r="C610" s="72" t="s">
        <v>318</v>
      </c>
      <c r="D610" s="78">
        <v>0</v>
      </c>
      <c r="E610" s="78">
        <v>0</v>
      </c>
      <c r="F610" s="78">
        <v>1073.1600000000001</v>
      </c>
      <c r="G610" s="78">
        <v>0</v>
      </c>
      <c r="H610" s="79"/>
      <c r="I610" s="78">
        <v>0</v>
      </c>
      <c r="J610" s="78">
        <f t="shared" si="217"/>
        <v>0</v>
      </c>
      <c r="K610" s="82"/>
      <c r="L610" s="78">
        <f t="shared" si="221"/>
        <v>268.29000000000002</v>
      </c>
      <c r="M610" s="78">
        <f t="shared" si="219"/>
        <v>0</v>
      </c>
      <c r="N610" s="78">
        <v>0</v>
      </c>
      <c r="O610" s="82"/>
      <c r="P610" s="74"/>
    </row>
    <row r="611" spans="1:16" s="73" customFormat="1" x14ac:dyDescent="0.2">
      <c r="A611" s="72"/>
      <c r="B611" s="72" t="s">
        <v>810</v>
      </c>
      <c r="C611" s="72" t="s">
        <v>550</v>
      </c>
      <c r="D611" s="78">
        <v>3264.59</v>
      </c>
      <c r="E611" s="78">
        <v>2284.5</v>
      </c>
      <c r="F611" s="78">
        <v>1523.21</v>
      </c>
      <c r="G611" s="78">
        <v>394.25</v>
      </c>
      <c r="H611" s="79">
        <f t="shared" ref="H611:H617" si="228">(G611-F611)/F611</f>
        <v>-0.74117160470322541</v>
      </c>
      <c r="I611" s="78">
        <v>2503.88</v>
      </c>
      <c r="J611" s="78">
        <f t="shared" si="217"/>
        <v>3534.889411764706</v>
      </c>
      <c r="K611" s="82">
        <f t="shared" ref="K611:K617" si="229">(J611-G611)/G611</f>
        <v>7.9661113805065469</v>
      </c>
      <c r="L611" s="78">
        <f t="shared" si="221"/>
        <v>1866.6375</v>
      </c>
      <c r="M611" s="78">
        <f t="shared" si="219"/>
        <v>1964.569705882353</v>
      </c>
      <c r="N611" s="78">
        <v>5000</v>
      </c>
      <c r="O611" s="82">
        <f t="shared" si="220"/>
        <v>11.682308180088777</v>
      </c>
      <c r="P611" s="74"/>
    </row>
    <row r="612" spans="1:16" s="73" customFormat="1" x14ac:dyDescent="0.2">
      <c r="A612" s="72"/>
      <c r="B612" s="72" t="s">
        <v>811</v>
      </c>
      <c r="C612" s="72" t="s">
        <v>812</v>
      </c>
      <c r="D612" s="78">
        <v>21487.919999999998</v>
      </c>
      <c r="E612" s="78">
        <v>20393.18</v>
      </c>
      <c r="F612" s="78">
        <v>31128.05</v>
      </c>
      <c r="G612" s="78">
        <v>33982.959999999999</v>
      </c>
      <c r="H612" s="79">
        <f t="shared" si="228"/>
        <v>9.1715028728108564E-2</v>
      </c>
      <c r="I612" s="78">
        <v>34431.19</v>
      </c>
      <c r="J612" s="78">
        <f t="shared" si="217"/>
        <v>48608.738823529413</v>
      </c>
      <c r="K612" s="82">
        <f t="shared" si="229"/>
        <v>0.43038566456628302</v>
      </c>
      <c r="L612" s="78">
        <f t="shared" si="221"/>
        <v>26748.027499999997</v>
      </c>
      <c r="M612" s="78">
        <f t="shared" si="219"/>
        <v>41295.849411764706</v>
      </c>
      <c r="N612" s="78">
        <v>50000</v>
      </c>
      <c r="O612" s="82">
        <f t="shared" si="220"/>
        <v>0.47132562907998599</v>
      </c>
      <c r="P612" s="74" t="s">
        <v>1606</v>
      </c>
    </row>
    <row r="613" spans="1:16" s="73" customFormat="1" x14ac:dyDescent="0.2">
      <c r="A613" s="72"/>
      <c r="B613" s="72" t="s">
        <v>813</v>
      </c>
      <c r="C613" s="72" t="s">
        <v>441</v>
      </c>
      <c r="D613" s="78">
        <v>1110.05</v>
      </c>
      <c r="E613" s="78">
        <v>1502.66</v>
      </c>
      <c r="F613" s="78">
        <v>695.17</v>
      </c>
      <c r="G613" s="78">
        <v>818.34</v>
      </c>
      <c r="H613" s="79">
        <f t="shared" si="228"/>
        <v>0.17717968266754905</v>
      </c>
      <c r="I613" s="78">
        <v>1090.31</v>
      </c>
      <c r="J613" s="78">
        <f t="shared" si="217"/>
        <v>1539.261176470588</v>
      </c>
      <c r="K613" s="82">
        <f t="shared" si="229"/>
        <v>0.88095556427718058</v>
      </c>
      <c r="L613" s="78">
        <f t="shared" si="221"/>
        <v>1031.5550000000001</v>
      </c>
      <c r="M613" s="78">
        <f t="shared" si="219"/>
        <v>1178.8005882352941</v>
      </c>
      <c r="N613" s="78">
        <v>1000</v>
      </c>
      <c r="O613" s="82">
        <f t="shared" si="220"/>
        <v>0.22198597160104597</v>
      </c>
      <c r="P613" s="74"/>
    </row>
    <row r="614" spans="1:16" s="73" customFormat="1" x14ac:dyDescent="0.2">
      <c r="A614" s="72"/>
      <c r="B614" s="72" t="s">
        <v>814</v>
      </c>
      <c r="C614" s="72" t="s">
        <v>815</v>
      </c>
      <c r="D614" s="78">
        <v>24668.560000000001</v>
      </c>
      <c r="E614" s="78">
        <v>22740.77</v>
      </c>
      <c r="F614" s="78">
        <v>24269.8</v>
      </c>
      <c r="G614" s="78">
        <v>27946.86</v>
      </c>
      <c r="H614" s="79">
        <f t="shared" si="228"/>
        <v>0.15150763500317271</v>
      </c>
      <c r="I614" s="78">
        <v>16869.91</v>
      </c>
      <c r="J614" s="78">
        <f t="shared" si="217"/>
        <v>23816.343529411766</v>
      </c>
      <c r="K614" s="82">
        <f t="shared" si="229"/>
        <v>-0.14779894666478574</v>
      </c>
      <c r="L614" s="78">
        <f t="shared" si="221"/>
        <v>24906.497500000001</v>
      </c>
      <c r="M614" s="78">
        <f t="shared" si="219"/>
        <v>25881.601764705883</v>
      </c>
      <c r="N614" s="78">
        <v>25000</v>
      </c>
      <c r="O614" s="82">
        <f t="shared" si="220"/>
        <v>-0.10544511977374205</v>
      </c>
      <c r="P614" s="74"/>
    </row>
    <row r="615" spans="1:16" s="73" customFormat="1" x14ac:dyDescent="0.2">
      <c r="A615" s="72"/>
      <c r="B615" s="72" t="s">
        <v>816</v>
      </c>
      <c r="C615" s="72" t="s">
        <v>685</v>
      </c>
      <c r="D615" s="78">
        <v>479.53</v>
      </c>
      <c r="E615" s="78">
        <v>579.66</v>
      </c>
      <c r="F615" s="78">
        <v>723.29</v>
      </c>
      <c r="G615" s="78">
        <v>382.62</v>
      </c>
      <c r="H615" s="79">
        <f t="shared" si="228"/>
        <v>-0.47100056685423547</v>
      </c>
      <c r="I615" s="78">
        <v>419.7</v>
      </c>
      <c r="J615" s="78">
        <f t="shared" si="217"/>
        <v>592.51764705882351</v>
      </c>
      <c r="K615" s="82">
        <f t="shared" si="229"/>
        <v>0.54857991495171055</v>
      </c>
      <c r="L615" s="78">
        <f t="shared" si="221"/>
        <v>541.27499999999998</v>
      </c>
      <c r="M615" s="78">
        <f t="shared" si="219"/>
        <v>487.56882352941176</v>
      </c>
      <c r="N615" s="78">
        <v>1000</v>
      </c>
      <c r="O615" s="82">
        <f t="shared" si="220"/>
        <v>1.6135591448434479</v>
      </c>
      <c r="P615" s="74"/>
    </row>
    <row r="616" spans="1:16" s="73" customFormat="1" x14ac:dyDescent="0.2">
      <c r="A616" s="72"/>
      <c r="B616" s="72" t="s">
        <v>817</v>
      </c>
      <c r="C616" s="72" t="s">
        <v>818</v>
      </c>
      <c r="D616" s="78">
        <v>8973.66</v>
      </c>
      <c r="E616" s="78">
        <v>12168.89</v>
      </c>
      <c r="F616" s="78">
        <v>10144.870000000001</v>
      </c>
      <c r="G616" s="78">
        <v>13875.12</v>
      </c>
      <c r="H616" s="79">
        <f t="shared" si="228"/>
        <v>0.36769815680240353</v>
      </c>
      <c r="I616" s="78">
        <v>1753.54</v>
      </c>
      <c r="J616" s="78">
        <f t="shared" si="217"/>
        <v>2475.5858823529411</v>
      </c>
      <c r="K616" s="82">
        <f t="shared" si="229"/>
        <v>-0.82158093895022588</v>
      </c>
      <c r="L616" s="78">
        <f t="shared" si="221"/>
        <v>11290.635</v>
      </c>
      <c r="M616" s="78">
        <f t="shared" si="219"/>
        <v>8175.3529411764712</v>
      </c>
      <c r="N616" s="78">
        <v>15000</v>
      </c>
      <c r="O616" s="82">
        <f t="shared" si="220"/>
        <v>8.1071731271513264E-2</v>
      </c>
      <c r="P616" s="74"/>
    </row>
    <row r="617" spans="1:16" s="73" customFormat="1" x14ac:dyDescent="0.2">
      <c r="A617" s="72"/>
      <c r="B617" s="72" t="s">
        <v>819</v>
      </c>
      <c r="C617" s="72" t="s">
        <v>445</v>
      </c>
      <c r="D617" s="78">
        <v>4410.7299999999996</v>
      </c>
      <c r="E617" s="78">
        <v>2960.44</v>
      </c>
      <c r="F617" s="78">
        <v>7134.19</v>
      </c>
      <c r="G617" s="78">
        <v>10786.52</v>
      </c>
      <c r="H617" s="79">
        <f t="shared" si="228"/>
        <v>0.51194739697148539</v>
      </c>
      <c r="I617" s="78">
        <v>9018.67</v>
      </c>
      <c r="J617" s="78">
        <f t="shared" si="217"/>
        <v>12732.24</v>
      </c>
      <c r="K617" s="82">
        <f t="shared" si="229"/>
        <v>0.18038440572121492</v>
      </c>
      <c r="L617" s="78">
        <f t="shared" si="221"/>
        <v>6322.97</v>
      </c>
      <c r="M617" s="78">
        <f t="shared" si="219"/>
        <v>11759.380000000001</v>
      </c>
      <c r="N617" s="78">
        <v>15000</v>
      </c>
      <c r="O617" s="82">
        <f t="shared" si="220"/>
        <v>0.39062459440115993</v>
      </c>
      <c r="P617" s="74"/>
    </row>
    <row r="618" spans="1:16" s="73" customFormat="1" x14ac:dyDescent="0.2">
      <c r="A618" s="72"/>
      <c r="B618" s="72" t="s">
        <v>820</v>
      </c>
      <c r="C618" s="72" t="s">
        <v>75</v>
      </c>
      <c r="D618" s="78">
        <v>0</v>
      </c>
      <c r="E618" s="78">
        <v>0</v>
      </c>
      <c r="F618" s="78">
        <v>0</v>
      </c>
      <c r="G618" s="78">
        <v>0</v>
      </c>
      <c r="H618" s="79"/>
      <c r="I618" s="78">
        <v>0</v>
      </c>
      <c r="J618" s="78">
        <f t="shared" si="217"/>
        <v>0</v>
      </c>
      <c r="K618" s="82"/>
      <c r="L618" s="78">
        <f t="shared" si="221"/>
        <v>0</v>
      </c>
      <c r="M618" s="78">
        <f t="shared" si="219"/>
        <v>0</v>
      </c>
      <c r="N618" s="78">
        <v>0</v>
      </c>
      <c r="O618" s="82"/>
      <c r="P618" s="74"/>
    </row>
    <row r="619" spans="1:16" s="73" customFormat="1" x14ac:dyDescent="0.2">
      <c r="A619" s="72"/>
      <c r="B619" s="72" t="s">
        <v>821</v>
      </c>
      <c r="C619" s="72" t="s">
        <v>822</v>
      </c>
      <c r="D619" s="78">
        <v>0</v>
      </c>
      <c r="E619" s="78">
        <v>0</v>
      </c>
      <c r="F619" s="78">
        <v>0</v>
      </c>
      <c r="G619" s="78">
        <v>0</v>
      </c>
      <c r="H619" s="79"/>
      <c r="I619" s="78">
        <v>0</v>
      </c>
      <c r="J619" s="78">
        <f t="shared" si="217"/>
        <v>0</v>
      </c>
      <c r="K619" s="82"/>
      <c r="L619" s="78">
        <f t="shared" si="221"/>
        <v>0</v>
      </c>
      <c r="M619" s="78">
        <f t="shared" si="219"/>
        <v>0</v>
      </c>
      <c r="N619" s="78">
        <v>0</v>
      </c>
      <c r="O619" s="82"/>
      <c r="P619" s="74"/>
    </row>
    <row r="620" spans="1:16" s="73" customFormat="1" x14ac:dyDescent="0.2">
      <c r="A620" s="72"/>
      <c r="B620" s="72" t="s">
        <v>823</v>
      </c>
      <c r="C620" s="72" t="s">
        <v>824</v>
      </c>
      <c r="D620" s="78">
        <v>0</v>
      </c>
      <c r="E620" s="78">
        <v>0</v>
      </c>
      <c r="F620" s="78">
        <v>0</v>
      </c>
      <c r="G620" s="78">
        <v>0</v>
      </c>
      <c r="H620" s="79"/>
      <c r="I620" s="78">
        <v>0</v>
      </c>
      <c r="J620" s="78">
        <f t="shared" si="217"/>
        <v>0</v>
      </c>
      <c r="K620" s="82"/>
      <c r="L620" s="78">
        <f t="shared" si="221"/>
        <v>0</v>
      </c>
      <c r="M620" s="78">
        <f t="shared" si="219"/>
        <v>0</v>
      </c>
      <c r="N620" s="78">
        <v>0</v>
      </c>
      <c r="O620" s="82"/>
      <c r="P620" s="74"/>
    </row>
    <row r="621" spans="1:16" s="73" customFormat="1" x14ac:dyDescent="0.2">
      <c r="A621" s="72"/>
      <c r="B621" s="72" t="s">
        <v>825</v>
      </c>
      <c r="C621" s="72" t="s">
        <v>826</v>
      </c>
      <c r="D621" s="78">
        <v>0</v>
      </c>
      <c r="E621" s="78">
        <v>0</v>
      </c>
      <c r="F621" s="78">
        <v>0</v>
      </c>
      <c r="G621" s="78">
        <v>0</v>
      </c>
      <c r="H621" s="79"/>
      <c r="I621" s="78">
        <v>0</v>
      </c>
      <c r="J621" s="78">
        <f t="shared" si="217"/>
        <v>0</v>
      </c>
      <c r="K621" s="82"/>
      <c r="L621" s="78">
        <f t="shared" si="221"/>
        <v>0</v>
      </c>
      <c r="M621" s="78">
        <f t="shared" si="219"/>
        <v>0</v>
      </c>
      <c r="N621" s="78">
        <v>0</v>
      </c>
      <c r="O621" s="82"/>
      <c r="P621" s="74"/>
    </row>
    <row r="622" spans="1:16" s="73" customFormat="1" x14ac:dyDescent="0.2">
      <c r="A622" s="72"/>
      <c r="B622" s="72" t="s">
        <v>827</v>
      </c>
      <c r="C622" s="72" t="s">
        <v>451</v>
      </c>
      <c r="D622" s="78">
        <v>11951.75</v>
      </c>
      <c r="E622" s="78">
        <v>9125.59</v>
      </c>
      <c r="F622" s="78">
        <v>15160.9</v>
      </c>
      <c r="G622" s="78">
        <v>17400.169999999998</v>
      </c>
      <c r="H622" s="79">
        <f t="shared" ref="H622" si="230">(G622-F622)/F622</f>
        <v>0.14770033441286459</v>
      </c>
      <c r="I622" s="78">
        <v>11544.05</v>
      </c>
      <c r="J622" s="78">
        <f t="shared" si="217"/>
        <v>16297.482352941175</v>
      </c>
      <c r="K622" s="82">
        <f t="shared" ref="K622:K665" si="231">(J622-G622)/G622</f>
        <v>-6.3372234125231144E-2</v>
      </c>
      <c r="L622" s="78">
        <f t="shared" si="221"/>
        <v>13409.602499999999</v>
      </c>
      <c r="M622" s="78">
        <f t="shared" si="219"/>
        <v>16848.826176470586</v>
      </c>
      <c r="N622" s="78">
        <v>15000</v>
      </c>
      <c r="O622" s="82">
        <f t="shared" ref="O622:O680" si="232">(N622-G622)/G622</f>
        <v>-0.13793945691335191</v>
      </c>
      <c r="P622" s="74"/>
    </row>
    <row r="623" spans="1:16" s="73" customFormat="1" x14ac:dyDescent="0.2">
      <c r="A623" s="72"/>
      <c r="B623" s="72" t="s">
        <v>828</v>
      </c>
      <c r="C623" s="72" t="s">
        <v>829</v>
      </c>
      <c r="D623" s="78">
        <v>0</v>
      </c>
      <c r="E623" s="78">
        <v>0</v>
      </c>
      <c r="F623" s="78">
        <v>0</v>
      </c>
      <c r="G623" s="78">
        <v>0</v>
      </c>
      <c r="H623" s="79"/>
      <c r="I623" s="78">
        <v>0</v>
      </c>
      <c r="J623" s="78">
        <f t="shared" si="217"/>
        <v>0</v>
      </c>
      <c r="K623" s="82"/>
      <c r="L623" s="78">
        <f t="shared" si="221"/>
        <v>0</v>
      </c>
      <c r="M623" s="78">
        <f t="shared" si="219"/>
        <v>0</v>
      </c>
      <c r="N623" s="78">
        <v>0</v>
      </c>
      <c r="O623" s="82"/>
      <c r="P623" s="74"/>
    </row>
    <row r="624" spans="1:16" s="73" customFormat="1" x14ac:dyDescent="0.2">
      <c r="A624" s="72"/>
      <c r="B624" s="72" t="s">
        <v>830</v>
      </c>
      <c r="C624" s="72" t="s">
        <v>485</v>
      </c>
      <c r="D624" s="78">
        <v>0</v>
      </c>
      <c r="E624" s="78">
        <v>0</v>
      </c>
      <c r="F624" s="78">
        <v>0</v>
      </c>
      <c r="G624" s="78">
        <v>0</v>
      </c>
      <c r="H624" s="79"/>
      <c r="I624" s="78">
        <v>0</v>
      </c>
      <c r="J624" s="78">
        <f t="shared" si="217"/>
        <v>0</v>
      </c>
      <c r="K624" s="82"/>
      <c r="L624" s="78">
        <f t="shared" si="221"/>
        <v>0</v>
      </c>
      <c r="M624" s="78">
        <f t="shared" si="219"/>
        <v>0</v>
      </c>
      <c r="N624" s="78">
        <v>0</v>
      </c>
      <c r="O624" s="82"/>
      <c r="P624" s="74"/>
    </row>
    <row r="625" spans="1:16" s="73" customFormat="1" x14ac:dyDescent="0.2">
      <c r="A625" s="72"/>
      <c r="B625" s="72" t="s">
        <v>831</v>
      </c>
      <c r="C625" s="72" t="s">
        <v>457</v>
      </c>
      <c r="D625" s="78">
        <v>0</v>
      </c>
      <c r="E625" s="78">
        <v>34121</v>
      </c>
      <c r="F625" s="78">
        <v>45000</v>
      </c>
      <c r="G625" s="78">
        <v>42005</v>
      </c>
      <c r="H625" s="79">
        <f t="shared" ref="H625" si="233">(G625-F625)/F625</f>
        <v>-6.6555555555555562E-2</v>
      </c>
      <c r="I625" s="78">
        <v>12500</v>
      </c>
      <c r="J625" s="78">
        <f t="shared" si="217"/>
        <v>17647.058823529413</v>
      </c>
      <c r="K625" s="82">
        <f t="shared" si="231"/>
        <v>-0.5798819468270584</v>
      </c>
      <c r="L625" s="78">
        <f t="shared" si="221"/>
        <v>30281.5</v>
      </c>
      <c r="M625" s="78">
        <f t="shared" si="219"/>
        <v>29826.029411764706</v>
      </c>
      <c r="N625" s="78">
        <v>0</v>
      </c>
      <c r="O625" s="82">
        <f t="shared" si="232"/>
        <v>-1</v>
      </c>
      <c r="P625" s="74"/>
    </row>
    <row r="626" spans="1:16" s="73" customFormat="1" x14ac:dyDescent="0.2">
      <c r="A626" s="72"/>
      <c r="B626" s="72" t="s">
        <v>832</v>
      </c>
      <c r="C626" s="72" t="s">
        <v>833</v>
      </c>
      <c r="D626" s="78">
        <v>0</v>
      </c>
      <c r="E626" s="78">
        <v>157650</v>
      </c>
      <c r="F626" s="78">
        <v>0</v>
      </c>
      <c r="G626" s="78">
        <v>0</v>
      </c>
      <c r="H626" s="79"/>
      <c r="I626" s="78">
        <v>0</v>
      </c>
      <c r="J626" s="78">
        <f t="shared" si="217"/>
        <v>0</v>
      </c>
      <c r="K626" s="82"/>
      <c r="L626" s="78">
        <f t="shared" si="221"/>
        <v>39412.5</v>
      </c>
      <c r="M626" s="78">
        <f t="shared" si="219"/>
        <v>0</v>
      </c>
      <c r="N626" s="78">
        <v>24000</v>
      </c>
      <c r="O626" s="82"/>
      <c r="P626" s="74" t="s">
        <v>1612</v>
      </c>
    </row>
    <row r="627" spans="1:16" s="73" customFormat="1" x14ac:dyDescent="0.2">
      <c r="A627" s="72"/>
      <c r="B627" s="72" t="s">
        <v>834</v>
      </c>
      <c r="C627" s="72" t="s">
        <v>835</v>
      </c>
      <c r="D627" s="78">
        <v>0</v>
      </c>
      <c r="E627" s="78">
        <v>70690.509999999995</v>
      </c>
      <c r="F627" s="78">
        <v>0</v>
      </c>
      <c r="G627" s="78">
        <v>0</v>
      </c>
      <c r="H627" s="79"/>
      <c r="I627" s="78">
        <v>34998.94</v>
      </c>
      <c r="J627" s="78">
        <f t="shared" si="217"/>
        <v>49410.268235294119</v>
      </c>
      <c r="K627" s="82"/>
      <c r="L627" s="78">
        <f t="shared" si="221"/>
        <v>17672.627499999999</v>
      </c>
      <c r="M627" s="78">
        <f t="shared" si="219"/>
        <v>24705.13411764706</v>
      </c>
      <c r="N627" s="78">
        <v>75000</v>
      </c>
      <c r="O627" s="82"/>
      <c r="P627" s="74"/>
    </row>
    <row r="628" spans="1:16" s="73" customFormat="1" x14ac:dyDescent="0.2">
      <c r="A628" s="72"/>
      <c r="B628" s="72" t="s">
        <v>836</v>
      </c>
      <c r="C628" s="72" t="s">
        <v>837</v>
      </c>
      <c r="D628" s="78">
        <v>266.77</v>
      </c>
      <c r="E628" s="78">
        <v>419.16</v>
      </c>
      <c r="F628" s="78">
        <v>217.6</v>
      </c>
      <c r="G628" s="78">
        <v>14339.04</v>
      </c>
      <c r="H628" s="79">
        <f t="shared" ref="H628:H630" si="234">(G628-F628)/F628</f>
        <v>64.896323529411774</v>
      </c>
      <c r="I628" s="78">
        <v>7394.56</v>
      </c>
      <c r="J628" s="78">
        <f t="shared" si="217"/>
        <v>10439.378823529412</v>
      </c>
      <c r="K628" s="82">
        <f t="shared" si="231"/>
        <v>-0.27196110593670064</v>
      </c>
      <c r="L628" s="78">
        <f t="shared" si="221"/>
        <v>3810.6425000000004</v>
      </c>
      <c r="M628" s="78">
        <f t="shared" si="219"/>
        <v>12389.209411764707</v>
      </c>
      <c r="N628" s="78">
        <v>35000</v>
      </c>
      <c r="O628" s="82">
        <f t="shared" si="232"/>
        <v>1.440888650844129</v>
      </c>
      <c r="P628" s="74"/>
    </row>
    <row r="629" spans="1:16" s="73" customFormat="1" x14ac:dyDescent="0.2">
      <c r="A629" s="72"/>
      <c r="B629" s="72" t="s">
        <v>838</v>
      </c>
      <c r="C629" s="72" t="s">
        <v>700</v>
      </c>
      <c r="D629" s="78">
        <v>526.01</v>
      </c>
      <c r="E629" s="78">
        <v>1442.22</v>
      </c>
      <c r="F629" s="78">
        <v>1637.53</v>
      </c>
      <c r="G629" s="78">
        <v>970.83</v>
      </c>
      <c r="H629" s="79">
        <f t="shared" si="234"/>
        <v>-0.40713757915885507</v>
      </c>
      <c r="I629" s="78">
        <v>648.27</v>
      </c>
      <c r="J629" s="78">
        <f t="shared" si="217"/>
        <v>915.20470588235298</v>
      </c>
      <c r="K629" s="82">
        <f t="shared" si="231"/>
        <v>-5.7296637019506047E-2</v>
      </c>
      <c r="L629" s="78">
        <f t="shared" si="221"/>
        <v>1144.1475</v>
      </c>
      <c r="M629" s="78">
        <f t="shared" si="219"/>
        <v>943.01735294117657</v>
      </c>
      <c r="N629" s="78">
        <v>7000</v>
      </c>
      <c r="O629" s="82">
        <f t="shared" si="232"/>
        <v>6.210325185665873</v>
      </c>
      <c r="P629" s="74"/>
    </row>
    <row r="630" spans="1:16" s="73" customFormat="1" x14ac:dyDescent="0.2">
      <c r="A630" s="72"/>
      <c r="B630" s="72" t="s">
        <v>839</v>
      </c>
      <c r="C630" s="72" t="s">
        <v>704</v>
      </c>
      <c r="D630" s="78">
        <v>849.96</v>
      </c>
      <c r="E630" s="78">
        <v>591.76</v>
      </c>
      <c r="F630" s="78">
        <v>1273.81</v>
      </c>
      <c r="G630" s="78">
        <v>80</v>
      </c>
      <c r="H630" s="79">
        <f t="shared" si="234"/>
        <v>-0.93719628516026721</v>
      </c>
      <c r="I630" s="78">
        <v>0</v>
      </c>
      <c r="J630" s="78">
        <f t="shared" si="217"/>
        <v>0</v>
      </c>
      <c r="K630" s="82">
        <f t="shared" si="231"/>
        <v>-1</v>
      </c>
      <c r="L630" s="78">
        <f t="shared" si="221"/>
        <v>698.88249999999994</v>
      </c>
      <c r="M630" s="78">
        <f t="shared" si="219"/>
        <v>40</v>
      </c>
      <c r="N630" s="78">
        <v>1000</v>
      </c>
      <c r="O630" s="82">
        <f t="shared" si="232"/>
        <v>11.5</v>
      </c>
      <c r="P630" s="74"/>
    </row>
    <row r="631" spans="1:16" s="73" customFormat="1" x14ac:dyDescent="0.2">
      <c r="A631" s="72"/>
      <c r="B631" s="72"/>
      <c r="C631" s="72"/>
      <c r="D631" s="78" t="s">
        <v>47</v>
      </c>
      <c r="E631" s="78" t="s">
        <v>47</v>
      </c>
      <c r="F631" s="78" t="s">
        <v>47</v>
      </c>
      <c r="G631" s="78" t="s">
        <v>47</v>
      </c>
      <c r="H631" s="79"/>
      <c r="I631" s="78" t="s">
        <v>47</v>
      </c>
      <c r="J631" s="78"/>
      <c r="K631" s="82"/>
      <c r="L631" s="78"/>
      <c r="M631" s="78"/>
      <c r="N631" s="78"/>
      <c r="O631" s="81"/>
      <c r="P631" s="74"/>
    </row>
    <row r="632" spans="1:16" s="73" customFormat="1" x14ac:dyDescent="0.2">
      <c r="A632" s="72"/>
      <c r="B632" s="72"/>
      <c r="C632" s="77" t="s">
        <v>840</v>
      </c>
      <c r="D632" s="80">
        <v>151343.46</v>
      </c>
      <c r="E632" s="80">
        <v>420318.26</v>
      </c>
      <c r="F632" s="80">
        <v>258848.25</v>
      </c>
      <c r="G632" s="80">
        <v>309059.76</v>
      </c>
      <c r="H632" s="79">
        <f>(G632-F632)/F632</f>
        <v>0.19398048856810896</v>
      </c>
      <c r="I632" s="80">
        <v>231592.42</v>
      </c>
      <c r="J632" s="78">
        <f t="shared" si="217"/>
        <v>326954.0047058824</v>
      </c>
      <c r="K632" s="82">
        <f t="shared" si="231"/>
        <v>5.7898979491482129E-2</v>
      </c>
      <c r="L632" s="78">
        <f t="shared" si="221"/>
        <v>284892.4325</v>
      </c>
      <c r="M632" s="78">
        <f>SUM(M588:M630)</f>
        <v>318006.88235294115</v>
      </c>
      <c r="N632" s="80">
        <f>SUM(N588:N630)</f>
        <v>598874</v>
      </c>
      <c r="O632" s="81">
        <f t="shared" si="232"/>
        <v>0.93772880688187932</v>
      </c>
      <c r="P632" s="74"/>
    </row>
    <row r="633" spans="1:16" s="73" customFormat="1" x14ac:dyDescent="0.2">
      <c r="A633" s="72"/>
      <c r="B633" s="72"/>
      <c r="C633" s="72"/>
      <c r="D633" s="78">
        <f>+D86+D87-D632</f>
        <v>9183.8699999999953</v>
      </c>
      <c r="E633" s="78">
        <f>+E86+E87-E632</f>
        <v>-244480.62</v>
      </c>
      <c r="F633" s="78">
        <f>+F86+F87-F632</f>
        <v>-22833.840000000026</v>
      </c>
      <c r="G633" s="78">
        <f>+G86+G87-G632</f>
        <v>48625.130000000005</v>
      </c>
      <c r="H633" s="79">
        <f>(G633-F633)/F633</f>
        <v>-3.1295204836330619</v>
      </c>
      <c r="I633" s="78">
        <f>+I86+I87-I632</f>
        <v>93543.559999999969</v>
      </c>
      <c r="J633" s="78">
        <f>+J86+J87-J632</f>
        <v>132061.4964705882</v>
      </c>
      <c r="K633" s="82">
        <f>(J633-G633)/G633</f>
        <v>1.7159104041590878</v>
      </c>
      <c r="L633" s="78"/>
      <c r="M633" s="78"/>
      <c r="N633" s="78">
        <f>+N86+N87+N88-N632</f>
        <v>176126</v>
      </c>
      <c r="O633" s="81">
        <f>(N633-G633)/G633</f>
        <v>2.6221188508904754</v>
      </c>
      <c r="P633" s="74"/>
    </row>
    <row r="634" spans="1:16" s="73" customFormat="1" x14ac:dyDescent="0.2">
      <c r="A634" s="72"/>
      <c r="B634" s="72"/>
      <c r="C634" s="72"/>
      <c r="D634" s="78"/>
      <c r="E634" s="78"/>
      <c r="F634" s="78"/>
      <c r="G634" s="78"/>
      <c r="H634" s="79"/>
      <c r="I634" s="78"/>
      <c r="J634" s="78"/>
      <c r="K634" s="82"/>
      <c r="L634" s="78"/>
      <c r="M634" s="78"/>
      <c r="N634" s="78"/>
      <c r="O634" s="81"/>
      <c r="P634" s="74"/>
    </row>
    <row r="635" spans="1:16" s="73" customFormat="1" x14ac:dyDescent="0.2">
      <c r="A635" s="72"/>
      <c r="B635" s="72"/>
      <c r="C635" s="77" t="s">
        <v>841</v>
      </c>
      <c r="D635" s="78"/>
      <c r="E635" s="78"/>
      <c r="F635" s="78"/>
      <c r="G635" s="78"/>
      <c r="H635" s="79"/>
      <c r="I635" s="78"/>
      <c r="J635" s="78"/>
      <c r="K635" s="82"/>
      <c r="L635" s="78"/>
      <c r="M635" s="78"/>
      <c r="N635" s="78"/>
      <c r="O635" s="81"/>
      <c r="P635" s="74"/>
    </row>
    <row r="636" spans="1:16" s="73" customFormat="1" x14ac:dyDescent="0.2">
      <c r="A636" s="72"/>
      <c r="B636" s="72"/>
      <c r="C636" s="77"/>
      <c r="D636" s="78"/>
      <c r="E636" s="78"/>
      <c r="F636" s="78"/>
      <c r="G636" s="78"/>
      <c r="H636" s="79"/>
      <c r="I636" s="78"/>
      <c r="J636" s="78"/>
      <c r="K636" s="82"/>
      <c r="L636" s="78"/>
      <c r="M636" s="78"/>
      <c r="N636" s="78"/>
      <c r="O636" s="81"/>
      <c r="P636" s="74"/>
    </row>
    <row r="637" spans="1:16" s="73" customFormat="1" x14ac:dyDescent="0.2">
      <c r="A637" s="72"/>
      <c r="B637" s="72" t="s">
        <v>842</v>
      </c>
      <c r="C637" s="72" t="s">
        <v>843</v>
      </c>
      <c r="D637" s="78">
        <v>179658.33</v>
      </c>
      <c r="E637" s="78">
        <v>127505.34</v>
      </c>
      <c r="F637" s="78">
        <v>133658.9</v>
      </c>
      <c r="G637" s="78">
        <v>164360.06</v>
      </c>
      <c r="H637" s="79">
        <f t="shared" ref="H637:H640" si="235">(G637-F637)/F637</f>
        <v>0.22969783531063032</v>
      </c>
      <c r="I637" s="78">
        <v>139698.26999999999</v>
      </c>
      <c r="J637" s="78">
        <f t="shared" ref="J637:J688" si="236">+(I637/8.5)*12</f>
        <v>197221.0870588235</v>
      </c>
      <c r="K637" s="82">
        <f t="shared" si="231"/>
        <v>0.19993316538594291</v>
      </c>
      <c r="L637" s="78">
        <f t="shared" ref="L637" si="237">SUM(D637:G637)/4</f>
        <v>151295.65749999997</v>
      </c>
      <c r="M637" s="78">
        <f t="shared" ref="M637:M686" si="238">SUM(G637+J637)/2</f>
        <v>180790.57352941175</v>
      </c>
      <c r="N637" s="78">
        <v>172000</v>
      </c>
      <c r="O637" s="82">
        <f t="shared" si="232"/>
        <v>4.6482947256164316E-2</v>
      </c>
      <c r="P637" s="74">
        <v>172000</v>
      </c>
    </row>
    <row r="638" spans="1:16" s="73" customFormat="1" x14ac:dyDescent="0.2">
      <c r="A638" s="72"/>
      <c r="B638" s="72" t="s">
        <v>844</v>
      </c>
      <c r="C638" s="72" t="s">
        <v>845</v>
      </c>
      <c r="D638" s="78">
        <v>1459.87</v>
      </c>
      <c r="E638" s="78">
        <v>1151.6500000000001</v>
      </c>
      <c r="F638" s="78">
        <v>2328.5100000000002</v>
      </c>
      <c r="G638" s="78">
        <v>6112.6</v>
      </c>
      <c r="H638" s="79">
        <f t="shared" si="235"/>
        <v>1.6251121962113111</v>
      </c>
      <c r="I638" s="78">
        <v>5833.49</v>
      </c>
      <c r="J638" s="78">
        <f t="shared" si="236"/>
        <v>8235.5152941176457</v>
      </c>
      <c r="K638" s="82">
        <f t="shared" si="231"/>
        <v>0.34730152375709933</v>
      </c>
      <c r="L638" s="78">
        <f t="shared" ref="L638:L688" si="239">SUM(D638:G638)/4</f>
        <v>2763.1575000000003</v>
      </c>
      <c r="M638" s="78">
        <f t="shared" si="238"/>
        <v>7174.057647058823</v>
      </c>
      <c r="N638" s="78">
        <v>4000</v>
      </c>
      <c r="O638" s="82">
        <f t="shared" si="232"/>
        <v>-0.34561397768543667</v>
      </c>
      <c r="P638" s="74"/>
    </row>
    <row r="639" spans="1:16" s="73" customFormat="1" x14ac:dyDescent="0.2">
      <c r="A639" s="72"/>
      <c r="B639" s="72" t="s">
        <v>846</v>
      </c>
      <c r="C639" s="72" t="s">
        <v>358</v>
      </c>
      <c r="D639" s="78">
        <v>0</v>
      </c>
      <c r="E639" s="78">
        <v>0</v>
      </c>
      <c r="F639" s="78">
        <v>737.01</v>
      </c>
      <c r="G639" s="78">
        <v>1119.43</v>
      </c>
      <c r="H639" s="79">
        <f t="shared" si="235"/>
        <v>0.51888034083662371</v>
      </c>
      <c r="I639" s="78">
        <v>1488.31</v>
      </c>
      <c r="J639" s="78">
        <f t="shared" si="236"/>
        <v>2101.1435294117646</v>
      </c>
      <c r="K639" s="82">
        <f t="shared" si="231"/>
        <v>0.87697625524754963</v>
      </c>
      <c r="L639" s="78">
        <f t="shared" si="239"/>
        <v>464.11</v>
      </c>
      <c r="M639" s="78">
        <f t="shared" si="238"/>
        <v>1610.2867647058824</v>
      </c>
      <c r="N639" s="78">
        <v>2200</v>
      </c>
      <c r="O639" s="82">
        <f t="shared" si="232"/>
        <v>0.96528590443350626</v>
      </c>
      <c r="P639" s="74"/>
    </row>
    <row r="640" spans="1:16" s="73" customFormat="1" x14ac:dyDescent="0.2">
      <c r="A640" s="72"/>
      <c r="B640" s="72" t="s">
        <v>847</v>
      </c>
      <c r="C640" s="72" t="s">
        <v>314</v>
      </c>
      <c r="D640" s="78">
        <v>13655.77</v>
      </c>
      <c r="E640" s="78">
        <v>10025.370000000001</v>
      </c>
      <c r="F640" s="78">
        <v>9919.7800000000007</v>
      </c>
      <c r="G640" s="78">
        <v>12120.61</v>
      </c>
      <c r="H640" s="79">
        <f t="shared" si="235"/>
        <v>0.22186278324720909</v>
      </c>
      <c r="I640" s="78">
        <v>10995.26</v>
      </c>
      <c r="J640" s="78">
        <f t="shared" si="236"/>
        <v>15522.72</v>
      </c>
      <c r="K640" s="82">
        <f t="shared" si="231"/>
        <v>0.28068801817730282</v>
      </c>
      <c r="L640" s="78">
        <f t="shared" si="239"/>
        <v>11430.3825</v>
      </c>
      <c r="M640" s="78">
        <f t="shared" si="238"/>
        <v>13821.665000000001</v>
      </c>
      <c r="N640" s="78">
        <v>14000</v>
      </c>
      <c r="O640" s="82">
        <f t="shared" si="232"/>
        <v>0.15505737747522602</v>
      </c>
      <c r="P640" s="74"/>
    </row>
    <row r="641" spans="1:16" s="73" customFormat="1" x14ac:dyDescent="0.2">
      <c r="A641" s="72"/>
      <c r="B641" s="72" t="s">
        <v>848</v>
      </c>
      <c r="C641" s="72" t="s">
        <v>329</v>
      </c>
      <c r="D641" s="78">
        <v>0</v>
      </c>
      <c r="E641" s="78">
        <v>0</v>
      </c>
      <c r="F641" s="78">
        <v>0</v>
      </c>
      <c r="G641" s="78">
        <v>0</v>
      </c>
      <c r="H641" s="79"/>
      <c r="I641" s="78">
        <v>0</v>
      </c>
      <c r="J641" s="78">
        <f t="shared" si="236"/>
        <v>0</v>
      </c>
      <c r="K641" s="82"/>
      <c r="L641" s="78">
        <f t="shared" si="239"/>
        <v>0</v>
      </c>
      <c r="M641" s="78">
        <f t="shared" si="238"/>
        <v>0</v>
      </c>
      <c r="N641" s="78">
        <v>0</v>
      </c>
      <c r="O641" s="82"/>
      <c r="P641" s="74"/>
    </row>
    <row r="642" spans="1:16" s="73" customFormat="1" x14ac:dyDescent="0.2">
      <c r="A642" s="72"/>
      <c r="B642" s="72" t="s">
        <v>849</v>
      </c>
      <c r="C642" s="72" t="s">
        <v>362</v>
      </c>
      <c r="D642" s="78">
        <v>0</v>
      </c>
      <c r="E642" s="78">
        <v>0</v>
      </c>
      <c r="F642" s="78">
        <v>0</v>
      </c>
      <c r="G642" s="78">
        <v>5776.21</v>
      </c>
      <c r="H642" s="79"/>
      <c r="I642" s="78">
        <v>922.18</v>
      </c>
      <c r="J642" s="78">
        <f t="shared" si="236"/>
        <v>1301.9011764705881</v>
      </c>
      <c r="K642" s="82">
        <f t="shared" si="231"/>
        <v>-0.77460979146004239</v>
      </c>
      <c r="L642" s="78">
        <f t="shared" si="239"/>
        <v>1444.0525</v>
      </c>
      <c r="M642" s="78">
        <f t="shared" si="238"/>
        <v>3539.0555882352942</v>
      </c>
      <c r="N642" s="78">
        <v>1500</v>
      </c>
      <c r="O642" s="82">
        <f t="shared" si="232"/>
        <v>-0.74031415062818007</v>
      </c>
      <c r="P642" s="74"/>
    </row>
    <row r="643" spans="1:16" s="73" customFormat="1" x14ac:dyDescent="0.2">
      <c r="A643" s="72"/>
      <c r="B643" s="72" t="s">
        <v>850</v>
      </c>
      <c r="C643" s="72" t="s">
        <v>365</v>
      </c>
      <c r="D643" s="78">
        <v>0</v>
      </c>
      <c r="E643" s="78">
        <v>0</v>
      </c>
      <c r="F643" s="78">
        <v>15403.58</v>
      </c>
      <c r="G643" s="78">
        <v>650</v>
      </c>
      <c r="H643" s="79">
        <f t="shared" ref="H643:H646" si="240">(G643-F643)/F643</f>
        <v>-0.95780201745308557</v>
      </c>
      <c r="I643" s="78">
        <v>0</v>
      </c>
      <c r="J643" s="78">
        <f t="shared" si="236"/>
        <v>0</v>
      </c>
      <c r="K643" s="82">
        <f t="shared" si="231"/>
        <v>-1</v>
      </c>
      <c r="L643" s="78">
        <f t="shared" si="239"/>
        <v>4013.395</v>
      </c>
      <c r="M643" s="78">
        <f t="shared" si="238"/>
        <v>325</v>
      </c>
      <c r="N643" s="78">
        <v>0</v>
      </c>
      <c r="O643" s="82">
        <f t="shared" si="232"/>
        <v>-1</v>
      </c>
      <c r="P643" s="74"/>
    </row>
    <row r="644" spans="1:16" s="73" customFormat="1" x14ac:dyDescent="0.2">
      <c r="A644" s="72"/>
      <c r="B644" s="72" t="s">
        <v>851</v>
      </c>
      <c r="C644" s="72" t="s">
        <v>331</v>
      </c>
      <c r="D644" s="78">
        <v>0</v>
      </c>
      <c r="E644" s="78">
        <v>0</v>
      </c>
      <c r="F644" s="78">
        <v>21493.26</v>
      </c>
      <c r="G644" s="78">
        <v>26024.57</v>
      </c>
      <c r="H644" s="79">
        <f t="shared" si="240"/>
        <v>0.21082469574182797</v>
      </c>
      <c r="I644" s="78">
        <v>24837.66</v>
      </c>
      <c r="J644" s="78">
        <f t="shared" si="236"/>
        <v>35064.931764705878</v>
      </c>
      <c r="K644" s="82">
        <f t="shared" si="231"/>
        <v>0.34737794955712537</v>
      </c>
      <c r="L644" s="78">
        <f t="shared" si="239"/>
        <v>11879.4575</v>
      </c>
      <c r="M644" s="78">
        <f t="shared" si="238"/>
        <v>30544.750882352939</v>
      </c>
      <c r="N644" s="78">
        <v>34600</v>
      </c>
      <c r="O644" s="82">
        <f t="shared" si="232"/>
        <v>0.3295128411343588</v>
      </c>
      <c r="P644" s="74"/>
    </row>
    <row r="645" spans="1:16" s="73" customFormat="1" x14ac:dyDescent="0.2">
      <c r="A645" s="72"/>
      <c r="B645" s="72" t="s">
        <v>852</v>
      </c>
      <c r="C645" s="72" t="s">
        <v>637</v>
      </c>
      <c r="D645" s="78">
        <v>4354.59</v>
      </c>
      <c r="E645" s="78">
        <v>913.25</v>
      </c>
      <c r="F645" s="78">
        <v>1739.57</v>
      </c>
      <c r="G645" s="78">
        <v>2327.98</v>
      </c>
      <c r="H645" s="79">
        <f t="shared" si="240"/>
        <v>0.33825025724748076</v>
      </c>
      <c r="I645" s="78">
        <v>1239.1600000000001</v>
      </c>
      <c r="J645" s="78">
        <f t="shared" si="236"/>
        <v>1749.4023529411766</v>
      </c>
      <c r="K645" s="82">
        <f t="shared" si="231"/>
        <v>-0.24853205227657602</v>
      </c>
      <c r="L645" s="78">
        <f t="shared" si="239"/>
        <v>2333.8474999999999</v>
      </c>
      <c r="M645" s="78">
        <f t="shared" si="238"/>
        <v>2038.6911764705883</v>
      </c>
      <c r="N645" s="78">
        <v>2000</v>
      </c>
      <c r="O645" s="82">
        <f t="shared" si="232"/>
        <v>-0.1408860900866846</v>
      </c>
      <c r="P645" s="74"/>
    </row>
    <row r="646" spans="1:16" s="73" customFormat="1" x14ac:dyDescent="0.2">
      <c r="A646" s="72"/>
      <c r="B646" s="72" t="s">
        <v>853</v>
      </c>
      <c r="C646" s="72" t="s">
        <v>377</v>
      </c>
      <c r="D646" s="78">
        <v>0</v>
      </c>
      <c r="E646" s="78">
        <v>255</v>
      </c>
      <c r="F646" s="78">
        <v>510</v>
      </c>
      <c r="G646" s="78">
        <v>595</v>
      </c>
      <c r="H646" s="79">
        <f t="shared" si="240"/>
        <v>0.16666666666666666</v>
      </c>
      <c r="I646" s="78">
        <v>340</v>
      </c>
      <c r="J646" s="78">
        <f t="shared" si="236"/>
        <v>480</v>
      </c>
      <c r="K646" s="82">
        <f t="shared" si="231"/>
        <v>-0.19327731092436976</v>
      </c>
      <c r="L646" s="78">
        <f t="shared" si="239"/>
        <v>340</v>
      </c>
      <c r="M646" s="78">
        <f t="shared" si="238"/>
        <v>537.5</v>
      </c>
      <c r="N646" s="78">
        <v>500</v>
      </c>
      <c r="O646" s="82">
        <f t="shared" si="232"/>
        <v>-0.15966386554621848</v>
      </c>
      <c r="P646" s="74"/>
    </row>
    <row r="647" spans="1:16" s="73" customFormat="1" x14ac:dyDescent="0.2">
      <c r="A647" s="72"/>
      <c r="B647" s="72" t="s">
        <v>854</v>
      </c>
      <c r="C647" s="72" t="s">
        <v>383</v>
      </c>
      <c r="D647" s="78">
        <v>0</v>
      </c>
      <c r="E647" s="78">
        <v>0</v>
      </c>
      <c r="F647" s="78">
        <v>730.29</v>
      </c>
      <c r="G647" s="78">
        <v>0</v>
      </c>
      <c r="H647" s="79"/>
      <c r="I647" s="78">
        <v>0</v>
      </c>
      <c r="J647" s="78">
        <f t="shared" si="236"/>
        <v>0</v>
      </c>
      <c r="K647" s="82"/>
      <c r="L647" s="78">
        <f t="shared" si="239"/>
        <v>182.57249999999999</v>
      </c>
      <c r="M647" s="78">
        <f t="shared" si="238"/>
        <v>0</v>
      </c>
      <c r="N647" s="78">
        <v>0</v>
      </c>
      <c r="O647" s="82"/>
      <c r="P647" s="74"/>
    </row>
    <row r="648" spans="1:16" s="73" customFormat="1" x14ac:dyDescent="0.2">
      <c r="A648" s="72"/>
      <c r="B648" s="72" t="s">
        <v>855</v>
      </c>
      <c r="C648" s="72" t="s">
        <v>387</v>
      </c>
      <c r="D648" s="78">
        <v>0</v>
      </c>
      <c r="E648" s="78">
        <v>885.71</v>
      </c>
      <c r="F648" s="78">
        <v>0</v>
      </c>
      <c r="G648" s="78">
        <v>0</v>
      </c>
      <c r="H648" s="79"/>
      <c r="I648" s="78">
        <v>0</v>
      </c>
      <c r="J648" s="78">
        <f t="shared" si="236"/>
        <v>0</v>
      </c>
      <c r="K648" s="82"/>
      <c r="L648" s="78">
        <f t="shared" si="239"/>
        <v>221.42750000000001</v>
      </c>
      <c r="M648" s="78">
        <f t="shared" si="238"/>
        <v>0</v>
      </c>
      <c r="N648" s="78">
        <v>0</v>
      </c>
      <c r="O648" s="82"/>
      <c r="P648" s="74"/>
    </row>
    <row r="649" spans="1:16" s="73" customFormat="1" x14ac:dyDescent="0.2">
      <c r="A649" s="72"/>
      <c r="B649" s="72" t="s">
        <v>856</v>
      </c>
      <c r="C649" s="72" t="s">
        <v>857</v>
      </c>
      <c r="D649" s="78">
        <v>31705.26</v>
      </c>
      <c r="E649" s="78">
        <v>31724.55</v>
      </c>
      <c r="F649" s="78">
        <v>32473.040000000001</v>
      </c>
      <c r="G649" s="78">
        <v>44822.82</v>
      </c>
      <c r="H649" s="79">
        <f t="shared" ref="H649:H654" si="241">(G649-F649)/F649</f>
        <v>0.38030871147265544</v>
      </c>
      <c r="I649" s="78">
        <v>27044.44</v>
      </c>
      <c r="J649" s="78">
        <f t="shared" si="236"/>
        <v>38180.385882352937</v>
      </c>
      <c r="K649" s="82">
        <f t="shared" si="231"/>
        <v>-0.14819313282044866</v>
      </c>
      <c r="L649" s="78">
        <f t="shared" si="239"/>
        <v>35181.417500000003</v>
      </c>
      <c r="M649" s="78">
        <f t="shared" si="238"/>
        <v>41501.602941176468</v>
      </c>
      <c r="N649" s="78">
        <v>39500</v>
      </c>
      <c r="O649" s="82">
        <f t="shared" si="232"/>
        <v>-0.1187524568958401</v>
      </c>
      <c r="P649" s="74"/>
    </row>
    <row r="650" spans="1:16" s="73" customFormat="1" x14ac:dyDescent="0.2">
      <c r="A650" s="72"/>
      <c r="B650" s="72" t="s">
        <v>858</v>
      </c>
      <c r="C650" s="72" t="s">
        <v>391</v>
      </c>
      <c r="D650" s="78">
        <v>0</v>
      </c>
      <c r="E650" s="78">
        <v>1968.24</v>
      </c>
      <c r="F650" s="78">
        <v>1875.68</v>
      </c>
      <c r="G650" s="78">
        <v>2283.0100000000002</v>
      </c>
      <c r="H650" s="79">
        <f t="shared" si="241"/>
        <v>0.21716390855583048</v>
      </c>
      <c r="I650" s="78">
        <v>3946.33</v>
      </c>
      <c r="J650" s="78">
        <f t="shared" si="236"/>
        <v>5571.2894117647056</v>
      </c>
      <c r="K650" s="82">
        <f t="shared" si="231"/>
        <v>1.4403263287347428</v>
      </c>
      <c r="L650" s="78">
        <f t="shared" si="239"/>
        <v>1531.7325000000001</v>
      </c>
      <c r="M650" s="78">
        <f t="shared" si="238"/>
        <v>3927.1497058823529</v>
      </c>
      <c r="N650" s="78">
        <v>5600</v>
      </c>
      <c r="O650" s="82">
        <f t="shared" si="232"/>
        <v>1.4529020897849767</v>
      </c>
      <c r="P650" s="74"/>
    </row>
    <row r="651" spans="1:16" s="73" customFormat="1" x14ac:dyDescent="0.2">
      <c r="A651" s="72"/>
      <c r="B651" s="72" t="s">
        <v>859</v>
      </c>
      <c r="C651" s="72" t="s">
        <v>405</v>
      </c>
      <c r="D651" s="78">
        <v>0</v>
      </c>
      <c r="E651" s="78">
        <v>842.85</v>
      </c>
      <c r="F651" s="78">
        <v>944.46</v>
      </c>
      <c r="G651" s="78">
        <v>992.85</v>
      </c>
      <c r="H651" s="79">
        <f t="shared" si="241"/>
        <v>5.1235626707324802E-2</v>
      </c>
      <c r="I651" s="78">
        <v>2292.6799999999998</v>
      </c>
      <c r="J651" s="78">
        <f t="shared" si="236"/>
        <v>3236.7247058823523</v>
      </c>
      <c r="K651" s="82">
        <f t="shared" si="231"/>
        <v>2.2600339486149492</v>
      </c>
      <c r="L651" s="78">
        <f t="shared" si="239"/>
        <v>695.04</v>
      </c>
      <c r="M651" s="78">
        <f t="shared" si="238"/>
        <v>2114.7873529411763</v>
      </c>
      <c r="N651" s="78">
        <v>3300</v>
      </c>
      <c r="O651" s="82">
        <f t="shared" si="232"/>
        <v>2.3237649191720804</v>
      </c>
      <c r="P651" s="74"/>
    </row>
    <row r="652" spans="1:16" s="73" customFormat="1" x14ac:dyDescent="0.2">
      <c r="A652" s="72"/>
      <c r="B652" s="72" t="s">
        <v>860</v>
      </c>
      <c r="C652" s="72" t="s">
        <v>540</v>
      </c>
      <c r="D652" s="78">
        <v>0</v>
      </c>
      <c r="E652" s="78">
        <v>290</v>
      </c>
      <c r="F652" s="78">
        <v>1053.0999999999999</v>
      </c>
      <c r="G652" s="78">
        <v>594.6</v>
      </c>
      <c r="H652" s="79">
        <f t="shared" si="241"/>
        <v>-0.43538125534137301</v>
      </c>
      <c r="I652" s="78">
        <v>145</v>
      </c>
      <c r="J652" s="78">
        <f t="shared" si="236"/>
        <v>204.70588235294116</v>
      </c>
      <c r="K652" s="82">
        <f t="shared" si="231"/>
        <v>-0.65572505490591804</v>
      </c>
      <c r="L652" s="78">
        <f t="shared" si="239"/>
        <v>484.42499999999995</v>
      </c>
      <c r="M652" s="78">
        <f t="shared" si="238"/>
        <v>399.65294117647056</v>
      </c>
      <c r="N652" s="78">
        <v>150</v>
      </c>
      <c r="O652" s="82">
        <f t="shared" si="232"/>
        <v>-0.74772956609485375</v>
      </c>
      <c r="P652" s="74"/>
    </row>
    <row r="653" spans="1:16" s="73" customFormat="1" x14ac:dyDescent="0.2">
      <c r="A653" s="72"/>
      <c r="B653" s="72" t="s">
        <v>861</v>
      </c>
      <c r="C653" s="72" t="s">
        <v>417</v>
      </c>
      <c r="D653" s="78">
        <v>0</v>
      </c>
      <c r="E653" s="78">
        <v>0</v>
      </c>
      <c r="F653" s="78">
        <v>94.69</v>
      </c>
      <c r="G653" s="78">
        <v>80.08</v>
      </c>
      <c r="H653" s="79">
        <f t="shared" si="241"/>
        <v>-0.15429295596155876</v>
      </c>
      <c r="I653" s="78">
        <v>0</v>
      </c>
      <c r="J653" s="78">
        <f t="shared" si="236"/>
        <v>0</v>
      </c>
      <c r="K653" s="82">
        <f t="shared" si="231"/>
        <v>-1</v>
      </c>
      <c r="L653" s="78">
        <f t="shared" si="239"/>
        <v>43.692499999999995</v>
      </c>
      <c r="M653" s="78">
        <f t="shared" si="238"/>
        <v>40.04</v>
      </c>
      <c r="N653" s="78">
        <v>200</v>
      </c>
      <c r="O653" s="82">
        <f t="shared" si="232"/>
        <v>1.4975024975024975</v>
      </c>
      <c r="P653" s="74"/>
    </row>
    <row r="654" spans="1:16" s="73" customFormat="1" x14ac:dyDescent="0.2">
      <c r="A654" s="72"/>
      <c r="B654" s="72" t="s">
        <v>862</v>
      </c>
      <c r="C654" s="72" t="s">
        <v>419</v>
      </c>
      <c r="D654" s="78">
        <v>3340.62</v>
      </c>
      <c r="E654" s="78">
        <v>1453.97</v>
      </c>
      <c r="F654" s="78">
        <v>1213.8</v>
      </c>
      <c r="G654" s="78">
        <v>3093.37</v>
      </c>
      <c r="H654" s="79">
        <f t="shared" si="241"/>
        <v>1.5485005767012687</v>
      </c>
      <c r="I654" s="78">
        <v>635.77</v>
      </c>
      <c r="J654" s="78">
        <f t="shared" si="236"/>
        <v>897.55764705882348</v>
      </c>
      <c r="K654" s="82">
        <f t="shared" si="231"/>
        <v>-0.70984471723110276</v>
      </c>
      <c r="L654" s="78">
        <f t="shared" si="239"/>
        <v>2275.44</v>
      </c>
      <c r="M654" s="78">
        <f t="shared" si="238"/>
        <v>1995.4638235294117</v>
      </c>
      <c r="N654" s="78">
        <v>1250</v>
      </c>
      <c r="O654" s="82">
        <f t="shared" si="232"/>
        <v>-0.59590996227415405</v>
      </c>
      <c r="P654" s="74"/>
    </row>
    <row r="655" spans="1:16" s="73" customFormat="1" x14ac:dyDescent="0.2">
      <c r="A655" s="72"/>
      <c r="B655" s="72" t="s">
        <v>863</v>
      </c>
      <c r="C655" s="72" t="s">
        <v>318</v>
      </c>
      <c r="D655" s="78">
        <v>0</v>
      </c>
      <c r="E655" s="78">
        <v>43.5</v>
      </c>
      <c r="F655" s="78">
        <v>0</v>
      </c>
      <c r="G655" s="78">
        <v>0</v>
      </c>
      <c r="H655" s="79"/>
      <c r="I655" s="78">
        <v>0</v>
      </c>
      <c r="J655" s="78">
        <f t="shared" si="236"/>
        <v>0</v>
      </c>
      <c r="K655" s="82"/>
      <c r="L655" s="78">
        <f t="shared" si="239"/>
        <v>10.875</v>
      </c>
      <c r="M655" s="78">
        <f t="shared" si="238"/>
        <v>0</v>
      </c>
      <c r="N655" s="78">
        <v>0</v>
      </c>
      <c r="O655" s="81"/>
      <c r="P655" s="74"/>
    </row>
    <row r="656" spans="1:16" s="73" customFormat="1" x14ac:dyDescent="0.2">
      <c r="A656" s="72"/>
      <c r="B656" s="72" t="s">
        <v>864</v>
      </c>
      <c r="C656" s="72" t="s">
        <v>865</v>
      </c>
      <c r="D656" s="78">
        <v>1380</v>
      </c>
      <c r="E656" s="78">
        <v>150</v>
      </c>
      <c r="F656" s="78">
        <v>490</v>
      </c>
      <c r="G656" s="78">
        <v>0</v>
      </c>
      <c r="H656" s="79"/>
      <c r="I656" s="78">
        <v>1506.35</v>
      </c>
      <c r="J656" s="78">
        <f t="shared" si="236"/>
        <v>2126.6117647058823</v>
      </c>
      <c r="K656" s="82"/>
      <c r="L656" s="78">
        <f t="shared" si="239"/>
        <v>505</v>
      </c>
      <c r="M656" s="78">
        <f t="shared" si="238"/>
        <v>1063.3058823529411</v>
      </c>
      <c r="N656" s="78">
        <v>2000</v>
      </c>
      <c r="O656" s="81"/>
      <c r="P656" s="74"/>
    </row>
    <row r="657" spans="1:16" s="73" customFormat="1" x14ac:dyDescent="0.2">
      <c r="A657" s="72"/>
      <c r="B657" s="72" t="s">
        <v>866</v>
      </c>
      <c r="C657" s="72" t="s">
        <v>867</v>
      </c>
      <c r="D657" s="78">
        <v>0</v>
      </c>
      <c r="E657" s="78">
        <v>0</v>
      </c>
      <c r="F657" s="78">
        <v>0</v>
      </c>
      <c r="G657" s="78">
        <v>0</v>
      </c>
      <c r="H657" s="79"/>
      <c r="I657" s="78">
        <v>0</v>
      </c>
      <c r="J657" s="78">
        <f t="shared" si="236"/>
        <v>0</v>
      </c>
      <c r="K657" s="82"/>
      <c r="L657" s="78">
        <f t="shared" si="239"/>
        <v>0</v>
      </c>
      <c r="M657" s="78">
        <f t="shared" si="238"/>
        <v>0</v>
      </c>
      <c r="N657" s="78">
        <v>0</v>
      </c>
      <c r="O657" s="81"/>
      <c r="P657" s="74"/>
    </row>
    <row r="658" spans="1:16" s="73" customFormat="1" x14ac:dyDescent="0.2">
      <c r="A658" s="72"/>
      <c r="B658" s="72" t="s">
        <v>868</v>
      </c>
      <c r="C658" s="72" t="s">
        <v>869</v>
      </c>
      <c r="D658" s="78">
        <v>0</v>
      </c>
      <c r="E658" s="78">
        <v>0</v>
      </c>
      <c r="F658" s="78">
        <v>0</v>
      </c>
      <c r="G658" s="78">
        <v>0</v>
      </c>
      <c r="H658" s="79"/>
      <c r="I658" s="78">
        <v>0</v>
      </c>
      <c r="J658" s="78">
        <f t="shared" si="236"/>
        <v>0</v>
      </c>
      <c r="K658" s="82"/>
      <c r="L658" s="78">
        <f t="shared" si="239"/>
        <v>0</v>
      </c>
      <c r="M658" s="78">
        <f t="shared" si="238"/>
        <v>0</v>
      </c>
      <c r="N658" s="78">
        <v>0</v>
      </c>
      <c r="O658" s="81"/>
      <c r="P658" s="74"/>
    </row>
    <row r="659" spans="1:16" s="73" customFormat="1" x14ac:dyDescent="0.2">
      <c r="A659" s="72"/>
      <c r="B659" s="72" t="s">
        <v>870</v>
      </c>
      <c r="C659" s="72" t="s">
        <v>871</v>
      </c>
      <c r="D659" s="78">
        <v>0</v>
      </c>
      <c r="E659" s="78">
        <v>0</v>
      </c>
      <c r="F659" s="78">
        <v>0</v>
      </c>
      <c r="G659" s="78">
        <v>0</v>
      </c>
      <c r="H659" s="79"/>
      <c r="I659" s="78">
        <v>0</v>
      </c>
      <c r="J659" s="78">
        <f t="shared" si="236"/>
        <v>0</v>
      </c>
      <c r="K659" s="82"/>
      <c r="L659" s="78">
        <f t="shared" si="239"/>
        <v>0</v>
      </c>
      <c r="M659" s="78">
        <f t="shared" si="238"/>
        <v>0</v>
      </c>
      <c r="N659" s="78">
        <v>0</v>
      </c>
      <c r="O659" s="81"/>
      <c r="P659" s="74"/>
    </row>
    <row r="660" spans="1:16" s="73" customFormat="1" x14ac:dyDescent="0.2">
      <c r="A660" s="72"/>
      <c r="B660" s="72" t="s">
        <v>872</v>
      </c>
      <c r="C660" s="72" t="s">
        <v>873</v>
      </c>
      <c r="D660" s="78">
        <v>21445.73</v>
      </c>
      <c r="E660" s="78">
        <v>25484.79</v>
      </c>
      <c r="F660" s="78">
        <v>12976.73</v>
      </c>
      <c r="G660" s="78">
        <v>17700.89</v>
      </c>
      <c r="H660" s="79">
        <f t="shared" ref="H660:H661" si="242">(G660-F660)/F660</f>
        <v>0.36404857001725394</v>
      </c>
      <c r="I660" s="78">
        <v>13194.53</v>
      </c>
      <c r="J660" s="78">
        <f t="shared" si="236"/>
        <v>18627.571764705885</v>
      </c>
      <c r="K660" s="82">
        <f t="shared" si="231"/>
        <v>5.2352269558529833E-2</v>
      </c>
      <c r="L660" s="78">
        <f t="shared" si="239"/>
        <v>19402.035</v>
      </c>
      <c r="M660" s="78">
        <f t="shared" si="238"/>
        <v>18164.230882352942</v>
      </c>
      <c r="N660" s="78">
        <v>20000</v>
      </c>
      <c r="O660" s="82">
        <f t="shared" si="232"/>
        <v>0.12988668931336225</v>
      </c>
      <c r="P660" s="74"/>
    </row>
    <row r="661" spans="1:16" s="73" customFormat="1" x14ac:dyDescent="0.2">
      <c r="A661" s="72"/>
      <c r="B661" s="72" t="s">
        <v>874</v>
      </c>
      <c r="C661" s="72" t="s">
        <v>875</v>
      </c>
      <c r="D661" s="78">
        <v>4257.25</v>
      </c>
      <c r="E661" s="78">
        <v>5565.9</v>
      </c>
      <c r="F661" s="78">
        <v>595.14</v>
      </c>
      <c r="G661" s="78">
        <v>940.88</v>
      </c>
      <c r="H661" s="79">
        <f t="shared" si="242"/>
        <v>0.58093893873710389</v>
      </c>
      <c r="I661" s="78">
        <v>0</v>
      </c>
      <c r="J661" s="78">
        <f t="shared" si="236"/>
        <v>0</v>
      </c>
      <c r="K661" s="82">
        <f t="shared" si="231"/>
        <v>-1</v>
      </c>
      <c r="L661" s="78">
        <f t="shared" si="239"/>
        <v>2839.7924999999996</v>
      </c>
      <c r="M661" s="78">
        <f t="shared" si="238"/>
        <v>470.44</v>
      </c>
      <c r="N661" s="78">
        <v>0</v>
      </c>
      <c r="O661" s="82">
        <f t="shared" si="232"/>
        <v>-1</v>
      </c>
      <c r="P661" s="74"/>
    </row>
    <row r="662" spans="1:16" s="73" customFormat="1" x14ac:dyDescent="0.2">
      <c r="A662" s="72"/>
      <c r="B662" s="72" t="s">
        <v>876</v>
      </c>
      <c r="C662" s="72" t="s">
        <v>877</v>
      </c>
      <c r="D662" s="78">
        <v>0</v>
      </c>
      <c r="E662" s="78">
        <v>0</v>
      </c>
      <c r="F662" s="78">
        <v>0</v>
      </c>
      <c r="G662" s="78">
        <v>0</v>
      </c>
      <c r="H662" s="79"/>
      <c r="I662" s="78">
        <v>0</v>
      </c>
      <c r="J662" s="78">
        <f t="shared" si="236"/>
        <v>0</v>
      </c>
      <c r="K662" s="82"/>
      <c r="L662" s="78">
        <f t="shared" si="239"/>
        <v>0</v>
      </c>
      <c r="M662" s="78">
        <f t="shared" si="238"/>
        <v>0</v>
      </c>
      <c r="N662" s="78">
        <v>0</v>
      </c>
      <c r="O662" s="82"/>
      <c r="P662" s="74"/>
    </row>
    <row r="663" spans="1:16" s="73" customFormat="1" x14ac:dyDescent="0.2">
      <c r="A663" s="72"/>
      <c r="B663" s="72" t="s">
        <v>878</v>
      </c>
      <c r="C663" s="72" t="s">
        <v>685</v>
      </c>
      <c r="D663" s="78">
        <v>5592.84</v>
      </c>
      <c r="E663" s="78">
        <v>2004.09</v>
      </c>
      <c r="F663" s="78">
        <v>2758.23</v>
      </c>
      <c r="G663" s="78">
        <v>3703.89</v>
      </c>
      <c r="H663" s="79">
        <f t="shared" ref="H663" si="243">(G663-F663)/F663</f>
        <v>0.34285030617461193</v>
      </c>
      <c r="I663" s="78">
        <v>7912.77</v>
      </c>
      <c r="J663" s="78">
        <f t="shared" si="236"/>
        <v>11170.969411764707</v>
      </c>
      <c r="K663" s="82">
        <f t="shared" si="231"/>
        <v>2.0160100358716666</v>
      </c>
      <c r="L663" s="78">
        <f t="shared" si="239"/>
        <v>3514.7624999999998</v>
      </c>
      <c r="M663" s="78">
        <f t="shared" si="238"/>
        <v>7437.4297058823531</v>
      </c>
      <c r="N663" s="78">
        <v>5000</v>
      </c>
      <c r="O663" s="82">
        <f t="shared" si="232"/>
        <v>0.34993209841544975</v>
      </c>
      <c r="P663" s="74"/>
    </row>
    <row r="664" spans="1:16" s="73" customFormat="1" x14ac:dyDescent="0.2">
      <c r="A664" s="72"/>
      <c r="B664" s="72" t="s">
        <v>879</v>
      </c>
      <c r="C664" s="72" t="s">
        <v>880</v>
      </c>
      <c r="D664" s="78">
        <v>0</v>
      </c>
      <c r="E664" s="78">
        <v>0</v>
      </c>
      <c r="F664" s="78">
        <v>0</v>
      </c>
      <c r="G664" s="78">
        <v>0</v>
      </c>
      <c r="H664" s="79"/>
      <c r="I664" s="78">
        <v>0</v>
      </c>
      <c r="J664" s="78">
        <f t="shared" si="236"/>
        <v>0</v>
      </c>
      <c r="K664" s="82"/>
      <c r="L664" s="78">
        <f t="shared" si="239"/>
        <v>0</v>
      </c>
      <c r="M664" s="78">
        <f t="shared" si="238"/>
        <v>0</v>
      </c>
      <c r="N664" s="78">
        <v>0</v>
      </c>
      <c r="O664" s="82"/>
      <c r="P664" s="74"/>
    </row>
    <row r="665" spans="1:16" s="73" customFormat="1" x14ac:dyDescent="0.2">
      <c r="A665" s="72"/>
      <c r="B665" s="72" t="s">
        <v>881</v>
      </c>
      <c r="C665" s="72" t="s">
        <v>882</v>
      </c>
      <c r="D665" s="78">
        <v>22816.58</v>
      </c>
      <c r="E665" s="78">
        <v>5778.57</v>
      </c>
      <c r="F665" s="78">
        <v>11423.23</v>
      </c>
      <c r="G665" s="78">
        <v>16359.68</v>
      </c>
      <c r="H665" s="79">
        <f t="shared" ref="H665" si="244">(G665-F665)/F665</f>
        <v>0.43214134706208324</v>
      </c>
      <c r="I665" s="78">
        <v>12228.4</v>
      </c>
      <c r="J665" s="78">
        <f t="shared" si="236"/>
        <v>17263.623529411765</v>
      </c>
      <c r="K665" s="82">
        <f t="shared" si="231"/>
        <v>5.5254352738669993E-2</v>
      </c>
      <c r="L665" s="78">
        <f t="shared" si="239"/>
        <v>14094.515000000001</v>
      </c>
      <c r="M665" s="78">
        <f t="shared" si="238"/>
        <v>16811.651764705883</v>
      </c>
      <c r="N665" s="78">
        <v>20000</v>
      </c>
      <c r="O665" s="82">
        <f t="shared" si="232"/>
        <v>0.22251779985916592</v>
      </c>
      <c r="P665" s="74"/>
    </row>
    <row r="666" spans="1:16" s="73" customFormat="1" x14ac:dyDescent="0.2">
      <c r="A666" s="72"/>
      <c r="B666" s="72" t="s">
        <v>883</v>
      </c>
      <c r="C666" s="72" t="s">
        <v>884</v>
      </c>
      <c r="D666" s="78">
        <v>0</v>
      </c>
      <c r="E666" s="78">
        <v>0</v>
      </c>
      <c r="F666" s="78">
        <v>0</v>
      </c>
      <c r="G666" s="78">
        <v>0</v>
      </c>
      <c r="H666" s="79"/>
      <c r="I666" s="78">
        <v>0</v>
      </c>
      <c r="J666" s="78">
        <f t="shared" si="236"/>
        <v>0</v>
      </c>
      <c r="K666" s="82"/>
      <c r="L666" s="78">
        <f t="shared" si="239"/>
        <v>0</v>
      </c>
      <c r="M666" s="78">
        <f t="shared" si="238"/>
        <v>0</v>
      </c>
      <c r="N666" s="78">
        <v>0</v>
      </c>
      <c r="O666" s="81"/>
      <c r="P666" s="74"/>
    </row>
    <row r="667" spans="1:16" s="73" customFormat="1" x14ac:dyDescent="0.2">
      <c r="A667" s="72"/>
      <c r="B667" s="72" t="s">
        <v>885</v>
      </c>
      <c r="C667" s="72" t="s">
        <v>886</v>
      </c>
      <c r="D667" s="78">
        <v>0</v>
      </c>
      <c r="E667" s="78">
        <v>0</v>
      </c>
      <c r="F667" s="78">
        <v>0</v>
      </c>
      <c r="G667" s="78">
        <v>0</v>
      </c>
      <c r="H667" s="79"/>
      <c r="I667" s="78">
        <v>0</v>
      </c>
      <c r="J667" s="78">
        <f t="shared" si="236"/>
        <v>0</v>
      </c>
      <c r="K667" s="82"/>
      <c r="L667" s="78">
        <f t="shared" si="239"/>
        <v>0</v>
      </c>
      <c r="M667" s="78">
        <f t="shared" si="238"/>
        <v>0</v>
      </c>
      <c r="N667" s="78">
        <v>0</v>
      </c>
      <c r="O667" s="81"/>
      <c r="P667" s="74"/>
    </row>
    <row r="668" spans="1:16" s="73" customFormat="1" x14ac:dyDescent="0.2">
      <c r="A668" s="72"/>
      <c r="B668" s="72" t="s">
        <v>887</v>
      </c>
      <c r="C668" s="72" t="s">
        <v>888</v>
      </c>
      <c r="D668" s="78">
        <v>0</v>
      </c>
      <c r="E668" s="78">
        <v>0</v>
      </c>
      <c r="F668" s="78">
        <v>0</v>
      </c>
      <c r="G668" s="78">
        <v>0</v>
      </c>
      <c r="H668" s="79"/>
      <c r="I668" s="78">
        <v>0</v>
      </c>
      <c r="J668" s="78">
        <f t="shared" si="236"/>
        <v>0</v>
      </c>
      <c r="K668" s="82"/>
      <c r="L668" s="78">
        <f t="shared" si="239"/>
        <v>0</v>
      </c>
      <c r="M668" s="78">
        <f t="shared" si="238"/>
        <v>0</v>
      </c>
      <c r="N668" s="78">
        <v>0</v>
      </c>
      <c r="O668" s="81"/>
      <c r="P668" s="74"/>
    </row>
    <row r="669" spans="1:16" s="73" customFormat="1" x14ac:dyDescent="0.2">
      <c r="A669" s="72"/>
      <c r="B669" s="72" t="s">
        <v>889</v>
      </c>
      <c r="C669" s="72" t="s">
        <v>890</v>
      </c>
      <c r="D669" s="78">
        <v>0</v>
      </c>
      <c r="E669" s="78">
        <v>0</v>
      </c>
      <c r="F669" s="78">
        <v>0</v>
      </c>
      <c r="G669" s="78">
        <v>0</v>
      </c>
      <c r="H669" s="79"/>
      <c r="I669" s="78">
        <v>0</v>
      </c>
      <c r="J669" s="78">
        <f t="shared" si="236"/>
        <v>0</v>
      </c>
      <c r="K669" s="82"/>
      <c r="L669" s="78">
        <f t="shared" si="239"/>
        <v>0</v>
      </c>
      <c r="M669" s="78">
        <f t="shared" si="238"/>
        <v>0</v>
      </c>
      <c r="N669" s="78">
        <v>0</v>
      </c>
      <c r="O669" s="81"/>
      <c r="P669" s="74"/>
    </row>
    <row r="670" spans="1:16" s="73" customFormat="1" x14ac:dyDescent="0.2">
      <c r="A670" s="72"/>
      <c r="B670" s="72" t="s">
        <v>891</v>
      </c>
      <c r="C670" s="72" t="s">
        <v>892</v>
      </c>
      <c r="D670" s="78">
        <v>0</v>
      </c>
      <c r="E670" s="78">
        <v>0</v>
      </c>
      <c r="F670" s="78">
        <v>0</v>
      </c>
      <c r="G670" s="78">
        <v>0</v>
      </c>
      <c r="H670" s="79"/>
      <c r="I670" s="78">
        <v>0</v>
      </c>
      <c r="J670" s="78">
        <f t="shared" si="236"/>
        <v>0</v>
      </c>
      <c r="K670" s="82"/>
      <c r="L670" s="78">
        <f t="shared" si="239"/>
        <v>0</v>
      </c>
      <c r="M670" s="78">
        <f t="shared" si="238"/>
        <v>0</v>
      </c>
      <c r="N670" s="78">
        <v>0</v>
      </c>
      <c r="O670" s="81"/>
      <c r="P670" s="74"/>
    </row>
    <row r="671" spans="1:16" s="73" customFormat="1" x14ac:dyDescent="0.2">
      <c r="A671" s="72"/>
      <c r="B671" s="72" t="s">
        <v>893</v>
      </c>
      <c r="C671" s="72" t="s">
        <v>894</v>
      </c>
      <c r="D671" s="78">
        <v>0</v>
      </c>
      <c r="E671" s="78">
        <v>0</v>
      </c>
      <c r="F671" s="78">
        <v>0</v>
      </c>
      <c r="G671" s="78">
        <v>0</v>
      </c>
      <c r="H671" s="79"/>
      <c r="I671" s="78">
        <v>0</v>
      </c>
      <c r="J671" s="78">
        <f t="shared" si="236"/>
        <v>0</v>
      </c>
      <c r="K671" s="82"/>
      <c r="L671" s="78">
        <f t="shared" si="239"/>
        <v>0</v>
      </c>
      <c r="M671" s="78">
        <f t="shared" si="238"/>
        <v>0</v>
      </c>
      <c r="N671" s="78">
        <v>0</v>
      </c>
      <c r="O671" s="81"/>
      <c r="P671" s="74"/>
    </row>
    <row r="672" spans="1:16" s="73" customFormat="1" x14ac:dyDescent="0.2">
      <c r="A672" s="72"/>
      <c r="B672" s="72" t="s">
        <v>895</v>
      </c>
      <c r="C672" s="72" t="s">
        <v>896</v>
      </c>
      <c r="D672" s="78">
        <v>0</v>
      </c>
      <c r="E672" s="78">
        <v>0</v>
      </c>
      <c r="F672" s="78">
        <v>0</v>
      </c>
      <c r="G672" s="78">
        <v>0</v>
      </c>
      <c r="H672" s="79"/>
      <c r="I672" s="78">
        <v>0</v>
      </c>
      <c r="J672" s="78">
        <f t="shared" si="236"/>
        <v>0</v>
      </c>
      <c r="K672" s="82"/>
      <c r="L672" s="78">
        <f t="shared" si="239"/>
        <v>0</v>
      </c>
      <c r="M672" s="78">
        <f t="shared" si="238"/>
        <v>0</v>
      </c>
      <c r="N672" s="78">
        <v>0</v>
      </c>
      <c r="O672" s="81"/>
      <c r="P672" s="74"/>
    </row>
    <row r="673" spans="1:16" s="73" customFormat="1" x14ac:dyDescent="0.2">
      <c r="A673" s="72"/>
      <c r="B673" s="72" t="s">
        <v>897</v>
      </c>
      <c r="C673" s="72" t="s">
        <v>898</v>
      </c>
      <c r="D673" s="78">
        <v>0</v>
      </c>
      <c r="E673" s="78">
        <v>0</v>
      </c>
      <c r="F673" s="78">
        <v>0</v>
      </c>
      <c r="G673" s="78">
        <v>0</v>
      </c>
      <c r="H673" s="79"/>
      <c r="I673" s="78">
        <v>0</v>
      </c>
      <c r="J673" s="78">
        <f t="shared" si="236"/>
        <v>0</v>
      </c>
      <c r="K673" s="82"/>
      <c r="L673" s="78">
        <f t="shared" si="239"/>
        <v>0</v>
      </c>
      <c r="M673" s="78">
        <f t="shared" si="238"/>
        <v>0</v>
      </c>
      <c r="N673" s="78">
        <v>0</v>
      </c>
      <c r="O673" s="81"/>
      <c r="P673" s="74"/>
    </row>
    <row r="674" spans="1:16" s="73" customFormat="1" x14ac:dyDescent="0.2">
      <c r="A674" s="72"/>
      <c r="B674" s="72" t="s">
        <v>899</v>
      </c>
      <c r="C674" s="72" t="s">
        <v>449</v>
      </c>
      <c r="D674" s="78">
        <v>8674.4</v>
      </c>
      <c r="E674" s="78">
        <v>20704.93</v>
      </c>
      <c r="F674" s="78">
        <v>17636.560000000001</v>
      </c>
      <c r="G674" s="78">
        <v>28036.74</v>
      </c>
      <c r="H674" s="79">
        <f t="shared" ref="H674" si="245">(G674-F674)/F674</f>
        <v>0.58969436216586457</v>
      </c>
      <c r="I674" s="78">
        <v>24839.7</v>
      </c>
      <c r="J674" s="78">
        <f t="shared" si="236"/>
        <v>35067.811764705883</v>
      </c>
      <c r="K674" s="82">
        <f t="shared" ref="K674:K737" si="246">(J674-G674)/G674</f>
        <v>0.25078064584919219</v>
      </c>
      <c r="L674" s="78">
        <f t="shared" si="239"/>
        <v>18763.157500000001</v>
      </c>
      <c r="M674" s="78">
        <f t="shared" si="238"/>
        <v>31552.275882352944</v>
      </c>
      <c r="N674" s="78">
        <v>20000</v>
      </c>
      <c r="O674" s="82">
        <f t="shared" si="232"/>
        <v>-0.28665030242460432</v>
      </c>
      <c r="P674" s="74"/>
    </row>
    <row r="675" spans="1:16" s="73" customFormat="1" x14ac:dyDescent="0.2">
      <c r="A675" s="72"/>
      <c r="B675" s="72" t="s">
        <v>900</v>
      </c>
      <c r="C675" s="72" t="s">
        <v>901</v>
      </c>
      <c r="D675" s="78">
        <v>68900.12</v>
      </c>
      <c r="E675" s="78">
        <v>0</v>
      </c>
      <c r="F675" s="78">
        <v>0</v>
      </c>
      <c r="G675" s="78">
        <v>0</v>
      </c>
      <c r="H675" s="79"/>
      <c r="I675" s="78">
        <v>900</v>
      </c>
      <c r="J675" s="78">
        <f t="shared" si="236"/>
        <v>1270.5882352941176</v>
      </c>
      <c r="K675" s="82"/>
      <c r="L675" s="78">
        <f t="shared" si="239"/>
        <v>17225.03</v>
      </c>
      <c r="M675" s="78">
        <f t="shared" si="238"/>
        <v>635.29411764705878</v>
      </c>
      <c r="N675" s="78">
        <v>900</v>
      </c>
      <c r="O675" s="82" t="e">
        <f t="shared" si="232"/>
        <v>#DIV/0!</v>
      </c>
      <c r="P675" s="74"/>
    </row>
    <row r="676" spans="1:16" s="73" customFormat="1" x14ac:dyDescent="0.2">
      <c r="A676" s="72"/>
      <c r="B676" s="72" t="s">
        <v>902</v>
      </c>
      <c r="C676" s="72" t="s">
        <v>689</v>
      </c>
      <c r="D676" s="78">
        <v>8232.43</v>
      </c>
      <c r="E676" s="78">
        <v>18478.919999999998</v>
      </c>
      <c r="F676" s="78">
        <v>9204.92</v>
      </c>
      <c r="G676" s="78">
        <v>5747.87</v>
      </c>
      <c r="H676" s="79">
        <f t="shared" ref="H676" si="247">(G676-F676)/F676</f>
        <v>-0.37556545847220835</v>
      </c>
      <c r="I676" s="78">
        <v>7948.23</v>
      </c>
      <c r="J676" s="78">
        <f t="shared" si="236"/>
        <v>11221.030588235293</v>
      </c>
      <c r="K676" s="82">
        <f t="shared" si="246"/>
        <v>0.95220674584416376</v>
      </c>
      <c r="L676" s="78">
        <f t="shared" si="239"/>
        <v>10416.035</v>
      </c>
      <c r="M676" s="78">
        <f t="shared" si="238"/>
        <v>8484.450294117647</v>
      </c>
      <c r="N676" s="78">
        <v>8500</v>
      </c>
      <c r="O676" s="82">
        <f t="shared" si="232"/>
        <v>0.47880867173405106</v>
      </c>
      <c r="P676" s="74"/>
    </row>
    <row r="677" spans="1:16" s="73" customFormat="1" x14ac:dyDescent="0.2">
      <c r="A677" s="72"/>
      <c r="B677" s="72" t="s">
        <v>903</v>
      </c>
      <c r="C677" s="72" t="s">
        <v>904</v>
      </c>
      <c r="D677" s="78">
        <v>0</v>
      </c>
      <c r="E677" s="78">
        <v>0</v>
      </c>
      <c r="F677" s="78">
        <v>0</v>
      </c>
      <c r="G677" s="78">
        <v>0</v>
      </c>
      <c r="H677" s="79"/>
      <c r="I677" s="78">
        <v>0</v>
      </c>
      <c r="J677" s="78">
        <f t="shared" si="236"/>
        <v>0</v>
      </c>
      <c r="K677" s="82"/>
      <c r="L677" s="78">
        <f t="shared" si="239"/>
        <v>0</v>
      </c>
      <c r="M677" s="78">
        <f t="shared" si="238"/>
        <v>0</v>
      </c>
      <c r="N677" s="78">
        <v>0</v>
      </c>
      <c r="O677" s="82"/>
      <c r="P677" s="74"/>
    </row>
    <row r="678" spans="1:16" s="73" customFormat="1" x14ac:dyDescent="0.2">
      <c r="A678" s="72"/>
      <c r="B678" s="72" t="s">
        <v>905</v>
      </c>
      <c r="C678" s="72" t="s">
        <v>451</v>
      </c>
      <c r="D678" s="78">
        <v>3457.15</v>
      </c>
      <c r="E678" s="78">
        <v>8219.2199999999993</v>
      </c>
      <c r="F678" s="78">
        <v>5918.81</v>
      </c>
      <c r="G678" s="78">
        <v>3127.97</v>
      </c>
      <c r="H678" s="79">
        <f t="shared" ref="H678:H680" si="248">(G678-F678)/F678</f>
        <v>-0.47152045765956341</v>
      </c>
      <c r="I678" s="78">
        <v>4285.38</v>
      </c>
      <c r="J678" s="78">
        <f t="shared" si="236"/>
        <v>6049.9482352941177</v>
      </c>
      <c r="K678" s="82">
        <f t="shared" si="246"/>
        <v>0.93414522367353847</v>
      </c>
      <c r="L678" s="78">
        <f t="shared" si="239"/>
        <v>5180.7875000000004</v>
      </c>
      <c r="M678" s="78">
        <f t="shared" si="238"/>
        <v>4588.9591176470585</v>
      </c>
      <c r="N678" s="78">
        <v>5000</v>
      </c>
      <c r="O678" s="82">
        <f t="shared" si="232"/>
        <v>0.59848080384402669</v>
      </c>
      <c r="P678" s="74"/>
    </row>
    <row r="679" spans="1:16" s="73" customFormat="1" x14ac:dyDescent="0.2">
      <c r="A679" s="72"/>
      <c r="B679" s="72" t="s">
        <v>906</v>
      </c>
      <c r="C679" s="72" t="s">
        <v>907</v>
      </c>
      <c r="D679" s="78">
        <v>2289.9499999999998</v>
      </c>
      <c r="E679" s="78">
        <v>4000</v>
      </c>
      <c r="F679" s="78">
        <v>800</v>
      </c>
      <c r="G679" s="78">
        <v>1878.96</v>
      </c>
      <c r="H679" s="79">
        <f t="shared" si="248"/>
        <v>1.3487</v>
      </c>
      <c r="I679" s="78">
        <v>0</v>
      </c>
      <c r="J679" s="78">
        <f t="shared" si="236"/>
        <v>0</v>
      </c>
      <c r="K679" s="82">
        <f t="shared" si="246"/>
        <v>-1</v>
      </c>
      <c r="L679" s="78">
        <f t="shared" si="239"/>
        <v>2242.2275</v>
      </c>
      <c r="M679" s="78">
        <f t="shared" si="238"/>
        <v>939.48</v>
      </c>
      <c r="N679" s="78">
        <v>1500</v>
      </c>
      <c r="O679" s="82">
        <f t="shared" si="232"/>
        <v>-0.20168603908545155</v>
      </c>
      <c r="P679" s="74"/>
    </row>
    <row r="680" spans="1:16" s="73" customFormat="1" x14ac:dyDescent="0.2">
      <c r="A680" s="72"/>
      <c r="B680" s="72" t="s">
        <v>908</v>
      </c>
      <c r="C680" s="72" t="s">
        <v>909</v>
      </c>
      <c r="D680" s="78">
        <v>62.46</v>
      </c>
      <c r="E680" s="78">
        <v>646.29</v>
      </c>
      <c r="F680" s="78">
        <v>112.95</v>
      </c>
      <c r="G680" s="78">
        <v>270.67</v>
      </c>
      <c r="H680" s="79">
        <f t="shared" si="248"/>
        <v>1.3963700752545376</v>
      </c>
      <c r="I680" s="78">
        <v>0</v>
      </c>
      <c r="J680" s="78">
        <f t="shared" si="236"/>
        <v>0</v>
      </c>
      <c r="K680" s="82">
        <f t="shared" si="246"/>
        <v>-1</v>
      </c>
      <c r="L680" s="78">
        <f t="shared" si="239"/>
        <v>273.09250000000003</v>
      </c>
      <c r="M680" s="78">
        <f t="shared" si="238"/>
        <v>135.33500000000001</v>
      </c>
      <c r="N680" s="78">
        <v>0</v>
      </c>
      <c r="O680" s="82">
        <f t="shared" si="232"/>
        <v>-1</v>
      </c>
      <c r="P680" s="74"/>
    </row>
    <row r="681" spans="1:16" s="73" customFormat="1" x14ac:dyDescent="0.2">
      <c r="A681" s="72"/>
      <c r="B681" s="72" t="s">
        <v>910</v>
      </c>
      <c r="C681" s="72" t="s">
        <v>911</v>
      </c>
      <c r="D681" s="78">
        <v>0</v>
      </c>
      <c r="E681" s="78">
        <v>0</v>
      </c>
      <c r="F681" s="78">
        <v>0</v>
      </c>
      <c r="G681" s="78">
        <v>0</v>
      </c>
      <c r="H681" s="79"/>
      <c r="I681" s="78">
        <v>0</v>
      </c>
      <c r="J681" s="78">
        <f t="shared" si="236"/>
        <v>0</v>
      </c>
      <c r="K681" s="82"/>
      <c r="L681" s="78">
        <f t="shared" si="239"/>
        <v>0</v>
      </c>
      <c r="M681" s="78">
        <f t="shared" si="238"/>
        <v>0</v>
      </c>
      <c r="N681" s="78">
        <v>0</v>
      </c>
      <c r="O681" s="81"/>
      <c r="P681" s="74"/>
    </row>
    <row r="682" spans="1:16" s="73" customFormat="1" x14ac:dyDescent="0.2">
      <c r="A682" s="72"/>
      <c r="B682" s="72" t="s">
        <v>912</v>
      </c>
      <c r="C682" s="72" t="s">
        <v>913</v>
      </c>
      <c r="D682" s="78">
        <v>17240</v>
      </c>
      <c r="E682" s="78">
        <v>9202</v>
      </c>
      <c r="F682" s="78">
        <v>1</v>
      </c>
      <c r="G682" s="78">
        <v>0</v>
      </c>
      <c r="H682" s="79"/>
      <c r="I682" s="78">
        <v>0</v>
      </c>
      <c r="J682" s="78">
        <f t="shared" si="236"/>
        <v>0</v>
      </c>
      <c r="K682" s="82"/>
      <c r="L682" s="78">
        <f t="shared" si="239"/>
        <v>6610.75</v>
      </c>
      <c r="M682" s="78">
        <f t="shared" si="238"/>
        <v>0</v>
      </c>
      <c r="N682" s="78">
        <v>0</v>
      </c>
      <c r="O682" s="81"/>
      <c r="P682" s="74"/>
    </row>
    <row r="683" spans="1:16" s="73" customFormat="1" x14ac:dyDescent="0.2">
      <c r="A683" s="72"/>
      <c r="B683" s="72" t="s">
        <v>914</v>
      </c>
      <c r="C683" s="72" t="s">
        <v>915</v>
      </c>
      <c r="D683" s="78">
        <v>0</v>
      </c>
      <c r="E683" s="78">
        <v>0</v>
      </c>
      <c r="F683" s="78">
        <v>0</v>
      </c>
      <c r="G683" s="78">
        <v>0</v>
      </c>
      <c r="H683" s="79"/>
      <c r="I683" s="78">
        <v>0</v>
      </c>
      <c r="J683" s="78">
        <f t="shared" si="236"/>
        <v>0</v>
      </c>
      <c r="K683" s="82"/>
      <c r="L683" s="78">
        <f t="shared" si="239"/>
        <v>0</v>
      </c>
      <c r="M683" s="78">
        <f t="shared" si="238"/>
        <v>0</v>
      </c>
      <c r="N683" s="78">
        <v>0</v>
      </c>
      <c r="O683" s="81"/>
      <c r="P683" s="74"/>
    </row>
    <row r="684" spans="1:16" s="73" customFormat="1" x14ac:dyDescent="0.2">
      <c r="A684" s="72"/>
      <c r="B684" s="72" t="s">
        <v>916</v>
      </c>
      <c r="C684" s="72" t="s">
        <v>457</v>
      </c>
      <c r="D684" s="78">
        <v>6712.25</v>
      </c>
      <c r="E684" s="78">
        <v>0</v>
      </c>
      <c r="F684" s="78">
        <v>22182.73</v>
      </c>
      <c r="G684" s="78">
        <v>8163.98</v>
      </c>
      <c r="H684" s="79">
        <f t="shared" ref="H684:H686" si="249">(G684-F684)/F684</f>
        <v>-0.63196684988727714</v>
      </c>
      <c r="I684" s="78">
        <v>9899.92</v>
      </c>
      <c r="J684" s="78">
        <f t="shared" si="236"/>
        <v>13976.357647058823</v>
      </c>
      <c r="K684" s="82">
        <f t="shared" si="246"/>
        <v>0.71195393019811704</v>
      </c>
      <c r="L684" s="78">
        <f t="shared" si="239"/>
        <v>9264.74</v>
      </c>
      <c r="M684" s="78">
        <f t="shared" si="238"/>
        <v>11070.168823529411</v>
      </c>
      <c r="N684" s="78">
        <v>0</v>
      </c>
      <c r="O684" s="82">
        <f t="shared" ref="O684:O749" si="250">(N684-G684)/G684</f>
        <v>-1</v>
      </c>
      <c r="P684" s="74"/>
    </row>
    <row r="685" spans="1:16" s="73" customFormat="1" x14ac:dyDescent="0.2">
      <c r="A685" s="72"/>
      <c r="B685" s="72" t="s">
        <v>917</v>
      </c>
      <c r="C685" s="72" t="s">
        <v>772</v>
      </c>
      <c r="D685" s="78">
        <v>0</v>
      </c>
      <c r="E685" s="78">
        <v>4.29</v>
      </c>
      <c r="F685" s="78">
        <v>505.99</v>
      </c>
      <c r="G685" s="78">
        <v>365.64</v>
      </c>
      <c r="H685" s="79">
        <f t="shared" si="249"/>
        <v>-0.27737702326132929</v>
      </c>
      <c r="I685" s="78">
        <v>903.43</v>
      </c>
      <c r="J685" s="78">
        <f t="shared" si="236"/>
        <v>1275.4305882352942</v>
      </c>
      <c r="K685" s="82">
        <f t="shared" si="246"/>
        <v>2.4882140581864518</v>
      </c>
      <c r="L685" s="78">
        <f t="shared" si="239"/>
        <v>218.98000000000002</v>
      </c>
      <c r="M685" s="78">
        <f t="shared" si="238"/>
        <v>820.53529411764703</v>
      </c>
      <c r="N685" s="78">
        <v>1300</v>
      </c>
      <c r="O685" s="82">
        <f t="shared" si="250"/>
        <v>2.5554096925938081</v>
      </c>
      <c r="P685" s="74"/>
    </row>
    <row r="686" spans="1:16" s="73" customFormat="1" x14ac:dyDescent="0.2">
      <c r="A686" s="72"/>
      <c r="B686" s="72" t="s">
        <v>918</v>
      </c>
      <c r="C686" s="72" t="s">
        <v>837</v>
      </c>
      <c r="D686" s="78">
        <v>6826.94</v>
      </c>
      <c r="E686" s="78">
        <v>5334.1</v>
      </c>
      <c r="F686" s="78">
        <v>4681.1899999999996</v>
      </c>
      <c r="G686" s="78">
        <v>6335.43</v>
      </c>
      <c r="H686" s="79">
        <f t="shared" si="249"/>
        <v>0.35338023024060139</v>
      </c>
      <c r="I686" s="78">
        <v>6992.03</v>
      </c>
      <c r="J686" s="78">
        <f t="shared" si="236"/>
        <v>9871.1011764705872</v>
      </c>
      <c r="K686" s="82">
        <f t="shared" si="246"/>
        <v>0.5580791164089236</v>
      </c>
      <c r="L686" s="78">
        <f t="shared" si="239"/>
        <v>5794.415</v>
      </c>
      <c r="M686" s="78">
        <f t="shared" si="238"/>
        <v>8103.2655882352938</v>
      </c>
      <c r="N686" s="78">
        <v>6500</v>
      </c>
      <c r="O686" s="82">
        <f t="shared" si="250"/>
        <v>2.5976137373469474E-2</v>
      </c>
      <c r="P686" s="74"/>
    </row>
    <row r="687" spans="1:16" s="73" customFormat="1" x14ac:dyDescent="0.2">
      <c r="A687" s="72"/>
      <c r="B687" s="72"/>
      <c r="C687" s="72"/>
      <c r="D687" s="78" t="s">
        <v>47</v>
      </c>
      <c r="E687" s="78" t="s">
        <v>47</v>
      </c>
      <c r="F687" s="78" t="s">
        <v>47</v>
      </c>
      <c r="G687" s="78" t="s">
        <v>47</v>
      </c>
      <c r="H687" s="79"/>
      <c r="I687" s="78" t="s">
        <v>47</v>
      </c>
      <c r="J687" s="78"/>
      <c r="K687" s="82"/>
      <c r="L687" s="78"/>
      <c r="M687" s="78"/>
      <c r="N687" s="78"/>
      <c r="O687" s="81"/>
      <c r="P687" s="74"/>
    </row>
    <row r="688" spans="1:16" s="73" customFormat="1" x14ac:dyDescent="0.2">
      <c r="A688" s="72"/>
      <c r="B688" s="72"/>
      <c r="C688" s="77" t="s">
        <v>919</v>
      </c>
      <c r="D688" s="80">
        <v>412062.54</v>
      </c>
      <c r="E688" s="80">
        <v>282632.53000000003</v>
      </c>
      <c r="F688" s="80">
        <v>313463.15000000002</v>
      </c>
      <c r="G688" s="80">
        <v>363585.79</v>
      </c>
      <c r="H688" s="79">
        <f t="shared" ref="H688" si="251">(G688-F688)/F688</f>
        <v>0.15989962456512019</v>
      </c>
      <c r="I688" s="80">
        <v>310029.28999999998</v>
      </c>
      <c r="J688" s="78">
        <f t="shared" si="236"/>
        <v>437688.40941176465</v>
      </c>
      <c r="K688" s="82">
        <f t="shared" si="246"/>
        <v>0.20381054884395969</v>
      </c>
      <c r="L688" s="78">
        <f t="shared" si="239"/>
        <v>342936.0025</v>
      </c>
      <c r="M688" s="78">
        <f>SUM(G688+J688)/2</f>
        <v>400637.09970588231</v>
      </c>
      <c r="N688" s="80">
        <f>SUM(N637:N686)</f>
        <v>371500</v>
      </c>
      <c r="O688" s="81">
        <f t="shared" si="250"/>
        <v>2.1767104814519902E-2</v>
      </c>
      <c r="P688" s="74"/>
    </row>
    <row r="689" spans="1:16" s="73" customFormat="1" x14ac:dyDescent="0.2">
      <c r="A689" s="72"/>
      <c r="B689" s="72"/>
      <c r="C689" s="72"/>
      <c r="D689" s="78"/>
      <c r="E689" s="78"/>
      <c r="F689" s="78"/>
      <c r="G689" s="78"/>
      <c r="H689" s="79"/>
      <c r="I689" s="78"/>
      <c r="J689" s="78"/>
      <c r="K689" s="82"/>
      <c r="L689" s="78"/>
      <c r="M689" s="78"/>
      <c r="N689" s="78"/>
      <c r="O689" s="81"/>
      <c r="P689" s="74"/>
    </row>
    <row r="690" spans="1:16" s="73" customFormat="1" x14ac:dyDescent="0.2">
      <c r="A690" s="72"/>
      <c r="B690" s="72"/>
      <c r="C690" s="77" t="s">
        <v>920</v>
      </c>
      <c r="D690" s="78"/>
      <c r="E690" s="78"/>
      <c r="F690" s="78"/>
      <c r="G690" s="78"/>
      <c r="H690" s="79"/>
      <c r="I690" s="78"/>
      <c r="J690" s="78"/>
      <c r="K690" s="82"/>
      <c r="L690" s="78"/>
      <c r="M690" s="78"/>
      <c r="N690" s="78"/>
      <c r="O690" s="81"/>
      <c r="P690" s="74"/>
    </row>
    <row r="691" spans="1:16" s="73" customFormat="1" x14ac:dyDescent="0.2">
      <c r="A691" s="72"/>
      <c r="B691" s="72"/>
      <c r="C691" s="72"/>
      <c r="D691" s="78"/>
      <c r="E691" s="78"/>
      <c r="F691" s="78"/>
      <c r="G691" s="78"/>
      <c r="H691" s="79"/>
      <c r="I691" s="78"/>
      <c r="J691" s="78"/>
      <c r="K691" s="82"/>
      <c r="L691" s="78"/>
      <c r="M691" s="78"/>
      <c r="N691" s="78"/>
      <c r="O691" s="81"/>
      <c r="P691" s="74"/>
    </row>
    <row r="692" spans="1:16" s="73" customFormat="1" x14ac:dyDescent="0.2">
      <c r="A692" s="72"/>
      <c r="B692" s="72" t="s">
        <v>921</v>
      </c>
      <c r="C692" s="72" t="s">
        <v>922</v>
      </c>
      <c r="D692" s="78">
        <v>56612.29</v>
      </c>
      <c r="E692" s="78">
        <v>57987.3</v>
      </c>
      <c r="F692" s="78">
        <v>63573.87</v>
      </c>
      <c r="G692" s="78">
        <v>67696.61</v>
      </c>
      <c r="H692" s="79">
        <f>(G692-F692)/F692</f>
        <v>6.4849599371565675E-2</v>
      </c>
      <c r="I692" s="78">
        <v>56904.52</v>
      </c>
      <c r="J692" s="78">
        <f t="shared" ref="J692:J722" si="252">+(I692/8.5)*12</f>
        <v>80335.792941176464</v>
      </c>
      <c r="K692" s="82">
        <f t="shared" si="246"/>
        <v>0.18670333627010957</v>
      </c>
      <c r="L692" s="78">
        <f t="shared" ref="L692" si="253">SUM(D692:G692)/4</f>
        <v>61467.517500000002</v>
      </c>
      <c r="M692" s="78">
        <f t="shared" ref="M692:M720" si="254">SUM(G692+J692)/2</f>
        <v>74016.201470588232</v>
      </c>
      <c r="N692" s="78">
        <v>85800</v>
      </c>
      <c r="O692" s="82">
        <f t="shared" si="250"/>
        <v>0.26741944685265628</v>
      </c>
      <c r="P692" s="74">
        <v>76000</v>
      </c>
    </row>
    <row r="693" spans="1:16" s="73" customFormat="1" x14ac:dyDescent="0.2">
      <c r="A693" s="72"/>
      <c r="B693" s="72" t="s">
        <v>923</v>
      </c>
      <c r="C693" s="72" t="s">
        <v>924</v>
      </c>
      <c r="D693" s="78">
        <v>0</v>
      </c>
      <c r="E693" s="78">
        <v>0</v>
      </c>
      <c r="F693" s="78">
        <v>184.69</v>
      </c>
      <c r="G693" s="78">
        <v>345.11</v>
      </c>
      <c r="H693" s="79">
        <f t="shared" ref="H693:H695" si="255">(G693-F693)/F693</f>
        <v>0.86859061129460191</v>
      </c>
      <c r="I693" s="78">
        <v>269.27</v>
      </c>
      <c r="J693" s="78">
        <f t="shared" si="252"/>
        <v>380.14588235294116</v>
      </c>
      <c r="K693" s="82">
        <f t="shared" si="246"/>
        <v>0.10152091319562209</v>
      </c>
      <c r="L693" s="78">
        <f t="shared" ref="L693:L722" si="256">SUM(D693:G693)/4</f>
        <v>132.44999999999999</v>
      </c>
      <c r="M693" s="78">
        <f t="shared" si="254"/>
        <v>362.62794117647059</v>
      </c>
      <c r="N693" s="78">
        <v>500</v>
      </c>
      <c r="O693" s="82">
        <f t="shared" si="250"/>
        <v>0.44881342180753958</v>
      </c>
      <c r="P693" s="74"/>
    </row>
    <row r="694" spans="1:16" s="73" customFormat="1" x14ac:dyDescent="0.2">
      <c r="A694" s="72"/>
      <c r="B694" s="72" t="s">
        <v>925</v>
      </c>
      <c r="C694" s="72" t="s">
        <v>358</v>
      </c>
      <c r="D694" s="78">
        <v>0</v>
      </c>
      <c r="E694" s="78">
        <v>0</v>
      </c>
      <c r="F694" s="78">
        <v>192</v>
      </c>
      <c r="G694" s="78">
        <v>234.84</v>
      </c>
      <c r="H694" s="79">
        <f t="shared" si="255"/>
        <v>0.22312500000000002</v>
      </c>
      <c r="I694" s="78">
        <v>181.62</v>
      </c>
      <c r="J694" s="78">
        <f t="shared" si="252"/>
        <v>256.40470588235291</v>
      </c>
      <c r="K694" s="82">
        <f t="shared" si="246"/>
        <v>9.1827226547236032E-2</v>
      </c>
      <c r="L694" s="78">
        <f t="shared" si="256"/>
        <v>106.71000000000001</v>
      </c>
      <c r="M694" s="78">
        <f t="shared" si="254"/>
        <v>245.62235294117647</v>
      </c>
      <c r="N694" s="78">
        <v>500</v>
      </c>
      <c r="O694" s="82">
        <f t="shared" si="250"/>
        <v>1.1291091807187872</v>
      </c>
      <c r="P694" s="74"/>
    </row>
    <row r="695" spans="1:16" s="73" customFormat="1" x14ac:dyDescent="0.2">
      <c r="A695" s="72"/>
      <c r="B695" s="72" t="s">
        <v>926</v>
      </c>
      <c r="C695" s="72" t="s">
        <v>314</v>
      </c>
      <c r="D695" s="78">
        <v>4383.57</v>
      </c>
      <c r="E695" s="78">
        <v>4401.71</v>
      </c>
      <c r="F695" s="78">
        <v>4325.34</v>
      </c>
      <c r="G695" s="78">
        <v>5058.4799999999996</v>
      </c>
      <c r="H695" s="79">
        <f t="shared" si="255"/>
        <v>0.16949881396606958</v>
      </c>
      <c r="I695" s="78">
        <v>4325.62</v>
      </c>
      <c r="J695" s="78">
        <f t="shared" si="252"/>
        <v>6106.7576470588228</v>
      </c>
      <c r="K695" s="82">
        <f t="shared" si="246"/>
        <v>0.20723174690002202</v>
      </c>
      <c r="L695" s="78">
        <f t="shared" si="256"/>
        <v>4542.2749999999996</v>
      </c>
      <c r="M695" s="78">
        <f t="shared" si="254"/>
        <v>5582.6188235294112</v>
      </c>
      <c r="N695" s="78">
        <v>5400</v>
      </c>
      <c r="O695" s="82">
        <f t="shared" si="250"/>
        <v>6.7514352137401049E-2</v>
      </c>
      <c r="P695" s="74"/>
    </row>
    <row r="696" spans="1:16" s="73" customFormat="1" x14ac:dyDescent="0.2">
      <c r="A696" s="72"/>
      <c r="B696" s="72" t="s">
        <v>927</v>
      </c>
      <c r="C696" s="72" t="s">
        <v>329</v>
      </c>
      <c r="D696" s="78">
        <v>0</v>
      </c>
      <c r="E696" s="78">
        <v>0</v>
      </c>
      <c r="F696" s="78">
        <v>0</v>
      </c>
      <c r="G696" s="78">
        <v>0</v>
      </c>
      <c r="H696" s="79"/>
      <c r="I696" s="78">
        <v>0</v>
      </c>
      <c r="J696" s="78">
        <f t="shared" si="252"/>
        <v>0</v>
      </c>
      <c r="K696" s="82"/>
      <c r="L696" s="78">
        <f t="shared" si="256"/>
        <v>0</v>
      </c>
      <c r="M696" s="78">
        <f t="shared" si="254"/>
        <v>0</v>
      </c>
      <c r="N696" s="78">
        <f t="shared" ref="N696:N720" si="257">M696</f>
        <v>0</v>
      </c>
      <c r="O696" s="81"/>
      <c r="P696" s="74"/>
    </row>
    <row r="697" spans="1:16" s="73" customFormat="1" x14ac:dyDescent="0.2">
      <c r="A697" s="72"/>
      <c r="B697" s="72" t="s">
        <v>928</v>
      </c>
      <c r="C697" s="72" t="s">
        <v>362</v>
      </c>
      <c r="D697" s="78">
        <v>0</v>
      </c>
      <c r="E697" s="78">
        <v>0</v>
      </c>
      <c r="F697" s="78">
        <v>0</v>
      </c>
      <c r="G697" s="78">
        <v>0</v>
      </c>
      <c r="H697" s="79"/>
      <c r="I697" s="78">
        <v>0</v>
      </c>
      <c r="J697" s="78">
        <f t="shared" si="252"/>
        <v>0</v>
      </c>
      <c r="K697" s="82"/>
      <c r="L697" s="78">
        <f t="shared" si="256"/>
        <v>0</v>
      </c>
      <c r="M697" s="78">
        <f t="shared" si="254"/>
        <v>0</v>
      </c>
      <c r="N697" s="78">
        <v>3300</v>
      </c>
      <c r="O697" s="81"/>
      <c r="P697" s="74"/>
    </row>
    <row r="698" spans="1:16" s="73" customFormat="1" x14ac:dyDescent="0.2">
      <c r="A698" s="72"/>
      <c r="B698" s="72" t="s">
        <v>929</v>
      </c>
      <c r="C698" s="72" t="s">
        <v>365</v>
      </c>
      <c r="D698" s="78">
        <v>0</v>
      </c>
      <c r="E698" s="78">
        <v>0</v>
      </c>
      <c r="F698" s="78">
        <v>0</v>
      </c>
      <c r="G698" s="78">
        <v>0</v>
      </c>
      <c r="H698" s="79"/>
      <c r="I698" s="78">
        <v>0</v>
      </c>
      <c r="J698" s="78">
        <f t="shared" si="252"/>
        <v>0</v>
      </c>
      <c r="K698" s="82"/>
      <c r="L698" s="78">
        <f t="shared" si="256"/>
        <v>0</v>
      </c>
      <c r="M698" s="78">
        <f t="shared" si="254"/>
        <v>0</v>
      </c>
      <c r="N698" s="78">
        <f t="shared" si="257"/>
        <v>0</v>
      </c>
      <c r="O698" s="81"/>
      <c r="P698" s="74"/>
    </row>
    <row r="699" spans="1:16" s="73" customFormat="1" x14ac:dyDescent="0.2">
      <c r="A699" s="72"/>
      <c r="B699" s="72" t="s">
        <v>930</v>
      </c>
      <c r="C699" s="72" t="s">
        <v>331</v>
      </c>
      <c r="D699" s="78">
        <v>0</v>
      </c>
      <c r="E699" s="78">
        <v>0</v>
      </c>
      <c r="F699" s="78">
        <v>15137.85</v>
      </c>
      <c r="G699" s="78">
        <v>15790.2</v>
      </c>
      <c r="H699" s="79">
        <f t="shared" ref="H699:H703" si="258">(G699-F699)/F699</f>
        <v>4.3093966448339779E-2</v>
      </c>
      <c r="I699" s="78">
        <v>12505.23</v>
      </c>
      <c r="J699" s="78">
        <f t="shared" si="252"/>
        <v>17654.442352941176</v>
      </c>
      <c r="K699" s="82">
        <f t="shared" si="246"/>
        <v>0.11806325144337471</v>
      </c>
      <c r="L699" s="78">
        <f t="shared" si="256"/>
        <v>7732.0125000000007</v>
      </c>
      <c r="M699" s="78">
        <f t="shared" si="254"/>
        <v>16722.321176470588</v>
      </c>
      <c r="N699" s="78">
        <v>17300</v>
      </c>
      <c r="O699" s="82">
        <f t="shared" si="250"/>
        <v>9.5616268318323969E-2</v>
      </c>
      <c r="P699" s="74">
        <v>17300</v>
      </c>
    </row>
    <row r="700" spans="1:16" s="73" customFormat="1" x14ac:dyDescent="0.2">
      <c r="A700" s="72"/>
      <c r="B700" s="72" t="s">
        <v>931</v>
      </c>
      <c r="C700" s="72" t="s">
        <v>383</v>
      </c>
      <c r="D700" s="78">
        <v>0</v>
      </c>
      <c r="E700" s="78">
        <v>0</v>
      </c>
      <c r="F700" s="78">
        <v>904.94</v>
      </c>
      <c r="G700" s="78">
        <v>904.92</v>
      </c>
      <c r="H700" s="79">
        <f t="shared" si="258"/>
        <v>-2.2100912767802834E-5</v>
      </c>
      <c r="I700" s="78">
        <v>678.69</v>
      </c>
      <c r="J700" s="78">
        <f t="shared" si="252"/>
        <v>958.15058823529421</v>
      </c>
      <c r="K700" s="82">
        <f t="shared" si="246"/>
        <v>5.8823529411764851E-2</v>
      </c>
      <c r="L700" s="78">
        <f t="shared" si="256"/>
        <v>452.46500000000003</v>
      </c>
      <c r="M700" s="78">
        <f t="shared" si="254"/>
        <v>931.53529411764703</v>
      </c>
      <c r="N700" s="78">
        <v>1000</v>
      </c>
      <c r="O700" s="82">
        <f t="shared" si="250"/>
        <v>0.10507006144189547</v>
      </c>
      <c r="P700" s="74"/>
    </row>
    <row r="701" spans="1:16" s="73" customFormat="1" x14ac:dyDescent="0.2">
      <c r="A701" s="72"/>
      <c r="B701" s="72" t="s">
        <v>932</v>
      </c>
      <c r="C701" s="72" t="s">
        <v>933</v>
      </c>
      <c r="D701" s="78">
        <v>3427.96</v>
      </c>
      <c r="E701" s="78">
        <v>3424.64</v>
      </c>
      <c r="F701" s="78">
        <v>2891.04</v>
      </c>
      <c r="G701" s="78">
        <v>2465.48</v>
      </c>
      <c r="H701" s="79">
        <f t="shared" si="258"/>
        <v>-0.14719962366484032</v>
      </c>
      <c r="I701" s="78">
        <v>2437.5700000000002</v>
      </c>
      <c r="J701" s="78">
        <f t="shared" si="252"/>
        <v>3441.2752941176477</v>
      </c>
      <c r="K701" s="82">
        <f t="shared" si="246"/>
        <v>0.39578309056153271</v>
      </c>
      <c r="L701" s="78">
        <f t="shared" si="256"/>
        <v>3052.2799999999997</v>
      </c>
      <c r="M701" s="78">
        <f t="shared" si="254"/>
        <v>2953.3776470588236</v>
      </c>
      <c r="N701" s="78">
        <v>3500</v>
      </c>
      <c r="O701" s="82">
        <f t="shared" si="250"/>
        <v>0.41960186251764359</v>
      </c>
      <c r="P701" s="74"/>
    </row>
    <row r="702" spans="1:16" s="73" customFormat="1" x14ac:dyDescent="0.2">
      <c r="A702" s="72"/>
      <c r="B702" s="72" t="s">
        <v>934</v>
      </c>
      <c r="C702" s="72" t="s">
        <v>935</v>
      </c>
      <c r="D702" s="78">
        <v>1816.48</v>
      </c>
      <c r="E702" s="78">
        <v>1557.72</v>
      </c>
      <c r="F702" s="78">
        <v>1877.81</v>
      </c>
      <c r="G702" s="78">
        <v>2320.04</v>
      </c>
      <c r="H702" s="79">
        <f t="shared" si="258"/>
        <v>0.23550305941495681</v>
      </c>
      <c r="I702" s="78">
        <v>3926.49</v>
      </c>
      <c r="J702" s="78">
        <f t="shared" si="252"/>
        <v>5543.28</v>
      </c>
      <c r="K702" s="82">
        <f t="shared" si="246"/>
        <v>1.389303632695988</v>
      </c>
      <c r="L702" s="78">
        <f t="shared" si="256"/>
        <v>1893.0125</v>
      </c>
      <c r="M702" s="78">
        <f t="shared" si="254"/>
        <v>3931.66</v>
      </c>
      <c r="N702" s="78">
        <v>4000</v>
      </c>
      <c r="O702" s="82">
        <f t="shared" si="250"/>
        <v>0.72410820503094775</v>
      </c>
      <c r="P702" s="74"/>
    </row>
    <row r="703" spans="1:16" s="73" customFormat="1" x14ac:dyDescent="0.2">
      <c r="A703" s="72"/>
      <c r="B703" s="72" t="s">
        <v>936</v>
      </c>
      <c r="C703" s="72" t="s">
        <v>411</v>
      </c>
      <c r="D703" s="78">
        <v>0</v>
      </c>
      <c r="E703" s="78">
        <v>0</v>
      </c>
      <c r="F703" s="78">
        <v>19</v>
      </c>
      <c r="G703" s="78">
        <v>19</v>
      </c>
      <c r="H703" s="79">
        <f t="shared" si="258"/>
        <v>0</v>
      </c>
      <c r="I703" s="78">
        <v>0</v>
      </c>
      <c r="J703" s="78">
        <f t="shared" si="252"/>
        <v>0</v>
      </c>
      <c r="K703" s="82">
        <f t="shared" si="246"/>
        <v>-1</v>
      </c>
      <c r="L703" s="78">
        <f t="shared" si="256"/>
        <v>9.5</v>
      </c>
      <c r="M703" s="78">
        <f t="shared" si="254"/>
        <v>9.5</v>
      </c>
      <c r="N703" s="78">
        <v>100</v>
      </c>
      <c r="O703" s="82">
        <f t="shared" si="250"/>
        <v>4.2631578947368425</v>
      </c>
      <c r="P703" s="74"/>
    </row>
    <row r="704" spans="1:16" s="73" customFormat="1" x14ac:dyDescent="0.2">
      <c r="A704" s="72"/>
      <c r="B704" s="72" t="s">
        <v>937</v>
      </c>
      <c r="C704" s="72" t="s">
        <v>938</v>
      </c>
      <c r="D704" s="78">
        <v>0</v>
      </c>
      <c r="E704" s="78">
        <v>0</v>
      </c>
      <c r="F704" s="78">
        <v>0</v>
      </c>
      <c r="G704" s="78">
        <v>0</v>
      </c>
      <c r="H704" s="79"/>
      <c r="I704" s="78">
        <v>0</v>
      </c>
      <c r="J704" s="78">
        <f t="shared" si="252"/>
        <v>0</v>
      </c>
      <c r="K704" s="82"/>
      <c r="L704" s="78">
        <f t="shared" si="256"/>
        <v>0</v>
      </c>
      <c r="M704" s="78">
        <f t="shared" si="254"/>
        <v>0</v>
      </c>
      <c r="N704" s="78">
        <f t="shared" si="257"/>
        <v>0</v>
      </c>
      <c r="O704" s="81"/>
      <c r="P704" s="74"/>
    </row>
    <row r="705" spans="1:16" s="73" customFormat="1" x14ac:dyDescent="0.2">
      <c r="A705" s="72"/>
      <c r="B705" s="72" t="s">
        <v>939</v>
      </c>
      <c r="C705" s="72" t="s">
        <v>417</v>
      </c>
      <c r="D705" s="78">
        <v>0</v>
      </c>
      <c r="E705" s="78">
        <v>0</v>
      </c>
      <c r="F705" s="78">
        <v>432.52</v>
      </c>
      <c r="G705" s="78">
        <v>331.04</v>
      </c>
      <c r="H705" s="79">
        <f t="shared" ref="H705" si="259">(G705-F705)/F705</f>
        <v>-0.23462498843984086</v>
      </c>
      <c r="I705" s="78">
        <v>273.95999999999998</v>
      </c>
      <c r="J705" s="78">
        <f t="shared" si="252"/>
        <v>386.7670588235294</v>
      </c>
      <c r="K705" s="82">
        <f t="shared" si="246"/>
        <v>0.16833935120689153</v>
      </c>
      <c r="L705" s="78">
        <f t="shared" si="256"/>
        <v>190.89</v>
      </c>
      <c r="M705" s="78">
        <f t="shared" si="254"/>
        <v>358.90352941176468</v>
      </c>
      <c r="N705" s="78">
        <v>400</v>
      </c>
      <c r="O705" s="82">
        <f t="shared" si="250"/>
        <v>0.20831319478008692</v>
      </c>
      <c r="P705" s="74"/>
    </row>
    <row r="706" spans="1:16" s="73" customFormat="1" x14ac:dyDescent="0.2">
      <c r="A706" s="72"/>
      <c r="B706" s="72" t="s">
        <v>940</v>
      </c>
      <c r="C706" s="72" t="s">
        <v>318</v>
      </c>
      <c r="D706" s="78">
        <v>0</v>
      </c>
      <c r="E706" s="78">
        <v>0</v>
      </c>
      <c r="F706" s="78">
        <v>0</v>
      </c>
      <c r="G706" s="78">
        <v>0</v>
      </c>
      <c r="H706" s="79"/>
      <c r="I706" s="78">
        <v>0</v>
      </c>
      <c r="J706" s="78">
        <f t="shared" si="252"/>
        <v>0</v>
      </c>
      <c r="K706" s="82"/>
      <c r="L706" s="78">
        <f t="shared" si="256"/>
        <v>0</v>
      </c>
      <c r="M706" s="78">
        <f t="shared" si="254"/>
        <v>0</v>
      </c>
      <c r="N706" s="78">
        <f t="shared" si="257"/>
        <v>0</v>
      </c>
      <c r="O706" s="82"/>
      <c r="P706" s="74"/>
    </row>
    <row r="707" spans="1:16" s="73" customFormat="1" x14ac:dyDescent="0.2">
      <c r="A707" s="72"/>
      <c r="B707" s="72" t="s">
        <v>941</v>
      </c>
      <c r="C707" s="72" t="s">
        <v>336</v>
      </c>
      <c r="D707" s="78">
        <v>0</v>
      </c>
      <c r="E707" s="78">
        <v>0</v>
      </c>
      <c r="F707" s="78">
        <v>484.04</v>
      </c>
      <c r="G707" s="78">
        <v>800</v>
      </c>
      <c r="H707" s="79">
        <f t="shared" ref="H707:H710" si="260">(G707-F707)/F707</f>
        <v>0.6527559705809437</v>
      </c>
      <c r="I707" s="78">
        <v>0</v>
      </c>
      <c r="J707" s="78">
        <f t="shared" si="252"/>
        <v>0</v>
      </c>
      <c r="K707" s="82">
        <f t="shared" si="246"/>
        <v>-1</v>
      </c>
      <c r="L707" s="78">
        <f t="shared" si="256"/>
        <v>321.01</v>
      </c>
      <c r="M707" s="78">
        <f t="shared" si="254"/>
        <v>400</v>
      </c>
      <c r="N707" s="78">
        <v>800</v>
      </c>
      <c r="O707" s="82">
        <f t="shared" si="250"/>
        <v>0</v>
      </c>
      <c r="P707" s="74"/>
    </row>
    <row r="708" spans="1:16" s="73" customFormat="1" x14ac:dyDescent="0.2">
      <c r="A708" s="72"/>
      <c r="B708" s="72" t="s">
        <v>942</v>
      </c>
      <c r="C708" s="72" t="s">
        <v>873</v>
      </c>
      <c r="D708" s="78">
        <v>2405.1799999999998</v>
      </c>
      <c r="E708" s="78">
        <v>4257.09</v>
      </c>
      <c r="F708" s="78">
        <v>3083.07</v>
      </c>
      <c r="G708" s="78">
        <v>2823.16</v>
      </c>
      <c r="H708" s="79">
        <f t="shared" si="260"/>
        <v>-8.4302335010233403E-2</v>
      </c>
      <c r="I708" s="78">
        <v>2438.4299999999998</v>
      </c>
      <c r="J708" s="78">
        <f t="shared" si="252"/>
        <v>3442.4894117647059</v>
      </c>
      <c r="K708" s="82">
        <f t="shared" si="246"/>
        <v>0.21937453483497432</v>
      </c>
      <c r="L708" s="78">
        <f t="shared" si="256"/>
        <v>3142.125</v>
      </c>
      <c r="M708" s="78">
        <f t="shared" si="254"/>
        <v>3132.8247058823526</v>
      </c>
      <c r="N708" s="78">
        <v>3200</v>
      </c>
      <c r="O708" s="82">
        <f t="shared" si="250"/>
        <v>0.13348163051332554</v>
      </c>
      <c r="P708" s="74" t="s">
        <v>1605</v>
      </c>
    </row>
    <row r="709" spans="1:16" s="73" customFormat="1" x14ac:dyDescent="0.2">
      <c r="A709" s="72"/>
      <c r="B709" s="72" t="s">
        <v>943</v>
      </c>
      <c r="C709" s="72" t="s">
        <v>685</v>
      </c>
      <c r="D709" s="78">
        <v>0</v>
      </c>
      <c r="E709" s="78">
        <v>0</v>
      </c>
      <c r="F709" s="78">
        <v>320.38</v>
      </c>
      <c r="G709" s="78">
        <v>1146.27</v>
      </c>
      <c r="H709" s="79">
        <f t="shared" si="260"/>
        <v>2.5778450589924464</v>
      </c>
      <c r="I709" s="78">
        <v>537.58000000000004</v>
      </c>
      <c r="J709" s="78">
        <f t="shared" si="252"/>
        <v>758.93647058823535</v>
      </c>
      <c r="K709" s="82">
        <f t="shared" si="246"/>
        <v>-0.33790776118345994</v>
      </c>
      <c r="L709" s="78">
        <f t="shared" si="256"/>
        <v>366.66250000000002</v>
      </c>
      <c r="M709" s="78">
        <f t="shared" si="254"/>
        <v>952.60323529411767</v>
      </c>
      <c r="N709" s="78">
        <v>800</v>
      </c>
      <c r="O709" s="82">
        <f t="shared" si="250"/>
        <v>-0.30208415120346865</v>
      </c>
      <c r="P709" s="74"/>
    </row>
    <row r="710" spans="1:16" s="73" customFormat="1" x14ac:dyDescent="0.2">
      <c r="A710" s="72"/>
      <c r="B710" s="72" t="s">
        <v>944</v>
      </c>
      <c r="C710" s="72" t="s">
        <v>945</v>
      </c>
      <c r="D710" s="78">
        <v>0</v>
      </c>
      <c r="E710" s="78">
        <v>232.12</v>
      </c>
      <c r="F710" s="78">
        <v>4228.9399999999996</v>
      </c>
      <c r="G710" s="78">
        <v>5404.51</v>
      </c>
      <c r="H710" s="79">
        <f t="shared" si="260"/>
        <v>0.27798218939024927</v>
      </c>
      <c r="I710" s="78">
        <v>2763.61</v>
      </c>
      <c r="J710" s="78">
        <f t="shared" si="252"/>
        <v>3901.5670588235294</v>
      </c>
      <c r="K710" s="82">
        <f t="shared" si="246"/>
        <v>-0.27809050981059724</v>
      </c>
      <c r="L710" s="78">
        <f t="shared" si="256"/>
        <v>2466.3924999999999</v>
      </c>
      <c r="M710" s="78">
        <f t="shared" si="254"/>
        <v>4653.038529411765</v>
      </c>
      <c r="N710" s="78">
        <v>4000</v>
      </c>
      <c r="O710" s="82">
        <f t="shared" si="250"/>
        <v>-0.25987739869109322</v>
      </c>
      <c r="P710" s="74"/>
    </row>
    <row r="711" spans="1:16" s="73" customFormat="1" x14ac:dyDescent="0.2">
      <c r="A711" s="72"/>
      <c r="B711" s="72" t="s">
        <v>946</v>
      </c>
      <c r="C711" s="72" t="s">
        <v>947</v>
      </c>
      <c r="D711" s="78">
        <v>0</v>
      </c>
      <c r="E711" s="78">
        <v>0</v>
      </c>
      <c r="F711" s="78">
        <v>0</v>
      </c>
      <c r="G711" s="78">
        <v>0</v>
      </c>
      <c r="H711" s="79"/>
      <c r="I711" s="78">
        <v>0</v>
      </c>
      <c r="J711" s="78">
        <f t="shared" si="252"/>
        <v>0</v>
      </c>
      <c r="K711" s="82"/>
      <c r="L711" s="78">
        <f t="shared" si="256"/>
        <v>0</v>
      </c>
      <c r="M711" s="78">
        <f t="shared" si="254"/>
        <v>0</v>
      </c>
      <c r="N711" s="78">
        <f t="shared" si="257"/>
        <v>0</v>
      </c>
      <c r="O711" s="82"/>
      <c r="P711" s="74"/>
    </row>
    <row r="712" spans="1:16" s="73" customFormat="1" x14ac:dyDescent="0.2">
      <c r="A712" s="72"/>
      <c r="B712" s="72" t="s">
        <v>948</v>
      </c>
      <c r="C712" s="72" t="s">
        <v>949</v>
      </c>
      <c r="D712" s="78">
        <v>0</v>
      </c>
      <c r="E712" s="78">
        <v>0</v>
      </c>
      <c r="F712" s="78">
        <v>0</v>
      </c>
      <c r="G712" s="78">
        <v>0</v>
      </c>
      <c r="H712" s="79"/>
      <c r="I712" s="78">
        <v>0</v>
      </c>
      <c r="J712" s="78">
        <f t="shared" si="252"/>
        <v>0</v>
      </c>
      <c r="K712" s="82"/>
      <c r="L712" s="78">
        <f t="shared" si="256"/>
        <v>0</v>
      </c>
      <c r="M712" s="78">
        <f t="shared" si="254"/>
        <v>0</v>
      </c>
      <c r="N712" s="78">
        <v>0</v>
      </c>
      <c r="O712" s="82"/>
      <c r="P712" s="74"/>
    </row>
    <row r="713" spans="1:16" s="73" customFormat="1" x14ac:dyDescent="0.2">
      <c r="A713" s="72"/>
      <c r="B713" s="72" t="s">
        <v>950</v>
      </c>
      <c r="C713" s="72" t="s">
        <v>449</v>
      </c>
      <c r="D713" s="78">
        <v>0</v>
      </c>
      <c r="E713" s="78">
        <v>651.58000000000004</v>
      </c>
      <c r="F713" s="78">
        <v>4828.1000000000004</v>
      </c>
      <c r="G713" s="78">
        <v>7666.35</v>
      </c>
      <c r="H713" s="79">
        <f t="shared" ref="H713:H714" si="261">(G713-F713)/F713</f>
        <v>0.58786064911662972</v>
      </c>
      <c r="I713" s="78">
        <v>939.77</v>
      </c>
      <c r="J713" s="78">
        <f t="shared" si="252"/>
        <v>1326.7341176470588</v>
      </c>
      <c r="K713" s="82">
        <f t="shared" si="246"/>
        <v>-0.82694057567850943</v>
      </c>
      <c r="L713" s="78">
        <f t="shared" si="256"/>
        <v>3286.5075000000002</v>
      </c>
      <c r="M713" s="78">
        <f t="shared" si="254"/>
        <v>4496.5420588235293</v>
      </c>
      <c r="N713" s="78">
        <v>1500</v>
      </c>
      <c r="O713" s="82">
        <f t="shared" si="250"/>
        <v>-0.80433974446770629</v>
      </c>
      <c r="P713" s="74"/>
    </row>
    <row r="714" spans="1:16" s="73" customFormat="1" x14ac:dyDescent="0.2">
      <c r="A714" s="72"/>
      <c r="B714" s="72" t="s">
        <v>951</v>
      </c>
      <c r="C714" s="72" t="s">
        <v>451</v>
      </c>
      <c r="D714" s="78">
        <v>0</v>
      </c>
      <c r="E714" s="78">
        <v>120</v>
      </c>
      <c r="F714" s="78">
        <v>131.59</v>
      </c>
      <c r="G714" s="78">
        <v>1494.94</v>
      </c>
      <c r="H714" s="79">
        <f t="shared" si="261"/>
        <v>10.360589710464321</v>
      </c>
      <c r="I714" s="78">
        <v>234.48</v>
      </c>
      <c r="J714" s="78">
        <f t="shared" si="252"/>
        <v>331.03058823529409</v>
      </c>
      <c r="K714" s="82">
        <f t="shared" si="246"/>
        <v>-0.77856597038323005</v>
      </c>
      <c r="L714" s="78">
        <f t="shared" si="256"/>
        <v>436.63249999999999</v>
      </c>
      <c r="M714" s="78">
        <f t="shared" si="254"/>
        <v>912.98529411764707</v>
      </c>
      <c r="N714" s="78">
        <v>1000</v>
      </c>
      <c r="O714" s="82">
        <f t="shared" si="250"/>
        <v>-0.33107683251501735</v>
      </c>
      <c r="P714" s="74"/>
    </row>
    <row r="715" spans="1:16" s="73" customFormat="1" x14ac:dyDescent="0.2">
      <c r="A715" s="72"/>
      <c r="B715" s="72" t="s">
        <v>952</v>
      </c>
      <c r="C715" s="72" t="s">
        <v>953</v>
      </c>
      <c r="D715" s="78">
        <v>0</v>
      </c>
      <c r="E715" s="78">
        <v>0</v>
      </c>
      <c r="F715" s="78">
        <v>0</v>
      </c>
      <c r="G715" s="78">
        <v>0</v>
      </c>
      <c r="H715" s="79"/>
      <c r="I715" s="78">
        <v>0</v>
      </c>
      <c r="J715" s="78">
        <f t="shared" si="252"/>
        <v>0</v>
      </c>
      <c r="K715" s="82"/>
      <c r="L715" s="78">
        <f t="shared" si="256"/>
        <v>0</v>
      </c>
      <c r="M715" s="78">
        <f t="shared" si="254"/>
        <v>0</v>
      </c>
      <c r="N715" s="78">
        <f t="shared" si="257"/>
        <v>0</v>
      </c>
      <c r="O715" s="82"/>
      <c r="P715" s="74"/>
    </row>
    <row r="716" spans="1:16" s="73" customFormat="1" x14ac:dyDescent="0.2">
      <c r="A716" s="72"/>
      <c r="B716" s="72" t="s">
        <v>954</v>
      </c>
      <c r="C716" s="72" t="s">
        <v>955</v>
      </c>
      <c r="D716" s="78">
        <v>6980</v>
      </c>
      <c r="E716" s="78">
        <v>0</v>
      </c>
      <c r="F716" s="78">
        <v>0</v>
      </c>
      <c r="G716" s="78">
        <v>228.88</v>
      </c>
      <c r="H716" s="79"/>
      <c r="I716" s="78">
        <v>0</v>
      </c>
      <c r="J716" s="78">
        <f t="shared" si="252"/>
        <v>0</v>
      </c>
      <c r="K716" s="82">
        <f t="shared" si="246"/>
        <v>-1</v>
      </c>
      <c r="L716" s="78">
        <f t="shared" si="256"/>
        <v>1802.22</v>
      </c>
      <c r="M716" s="78">
        <f t="shared" si="254"/>
        <v>114.44</v>
      </c>
      <c r="N716" s="78">
        <v>0</v>
      </c>
      <c r="O716" s="82">
        <f t="shared" si="250"/>
        <v>-1</v>
      </c>
      <c r="P716" s="74"/>
    </row>
    <row r="717" spans="1:16" s="73" customFormat="1" x14ac:dyDescent="0.2">
      <c r="A717" s="72"/>
      <c r="B717" s="72" t="s">
        <v>956</v>
      </c>
      <c r="C717" s="72" t="s">
        <v>457</v>
      </c>
      <c r="D717" s="78">
        <v>23763.360000000001</v>
      </c>
      <c r="E717" s="78">
        <v>0</v>
      </c>
      <c r="F717" s="78">
        <v>0</v>
      </c>
      <c r="G717" s="78">
        <v>1153.92</v>
      </c>
      <c r="H717" s="79"/>
      <c r="I717" s="78">
        <v>0</v>
      </c>
      <c r="J717" s="78">
        <f t="shared" si="252"/>
        <v>0</v>
      </c>
      <c r="K717" s="82">
        <f t="shared" si="246"/>
        <v>-1</v>
      </c>
      <c r="L717" s="78">
        <f t="shared" si="256"/>
        <v>6229.32</v>
      </c>
      <c r="M717" s="78">
        <f t="shared" si="254"/>
        <v>576.96</v>
      </c>
      <c r="N717" s="78">
        <v>0</v>
      </c>
      <c r="O717" s="82"/>
      <c r="P717" s="74"/>
    </row>
    <row r="718" spans="1:16" s="73" customFormat="1" x14ac:dyDescent="0.2">
      <c r="A718" s="72"/>
      <c r="B718" s="72" t="s">
        <v>957</v>
      </c>
      <c r="C718" s="72" t="s">
        <v>837</v>
      </c>
      <c r="D718" s="78">
        <v>0</v>
      </c>
      <c r="E718" s="78">
        <v>0</v>
      </c>
      <c r="F718" s="78">
        <v>449.94</v>
      </c>
      <c r="G718" s="78">
        <v>409.95</v>
      </c>
      <c r="H718" s="79">
        <f t="shared" ref="H718" si="262">(G718-F718)/F718</f>
        <v>-8.8878517135618104E-2</v>
      </c>
      <c r="I718" s="78">
        <v>0</v>
      </c>
      <c r="J718" s="78">
        <f t="shared" si="252"/>
        <v>0</v>
      </c>
      <c r="K718" s="82">
        <f t="shared" si="246"/>
        <v>-1</v>
      </c>
      <c r="L718" s="78">
        <f t="shared" si="256"/>
        <v>214.9725</v>
      </c>
      <c r="M718" s="78">
        <f t="shared" si="254"/>
        <v>204.97499999999999</v>
      </c>
      <c r="N718" s="78">
        <v>500</v>
      </c>
      <c r="O718" s="82">
        <f t="shared" si="250"/>
        <v>0.21966093426027566</v>
      </c>
      <c r="P718" s="74"/>
    </row>
    <row r="719" spans="1:16" s="73" customFormat="1" x14ac:dyDescent="0.2">
      <c r="A719" s="72"/>
      <c r="B719" s="72" t="s">
        <v>958</v>
      </c>
      <c r="C719" s="72" t="s">
        <v>485</v>
      </c>
      <c r="D719" s="78">
        <v>0</v>
      </c>
      <c r="E719" s="78">
        <v>0</v>
      </c>
      <c r="F719" s="78">
        <v>0</v>
      </c>
      <c r="G719" s="78">
        <v>0</v>
      </c>
      <c r="H719" s="79"/>
      <c r="I719" s="78">
        <v>0</v>
      </c>
      <c r="J719" s="78">
        <f t="shared" si="252"/>
        <v>0</v>
      </c>
      <c r="K719" s="82"/>
      <c r="L719" s="78">
        <f t="shared" si="256"/>
        <v>0</v>
      </c>
      <c r="M719" s="78">
        <f t="shared" si="254"/>
        <v>0</v>
      </c>
      <c r="N719" s="78">
        <f t="shared" si="257"/>
        <v>0</v>
      </c>
      <c r="O719" s="81"/>
      <c r="P719" s="74"/>
    </row>
    <row r="720" spans="1:16" s="73" customFormat="1" x14ac:dyDescent="0.2">
      <c r="A720" s="72"/>
      <c r="B720" s="72" t="s">
        <v>959</v>
      </c>
      <c r="C720" s="72" t="s">
        <v>960</v>
      </c>
      <c r="D720" s="78">
        <v>0</v>
      </c>
      <c r="E720" s="78">
        <v>0</v>
      </c>
      <c r="F720" s="78">
        <v>0</v>
      </c>
      <c r="G720" s="78">
        <v>0</v>
      </c>
      <c r="H720" s="79"/>
      <c r="I720" s="78">
        <v>0</v>
      </c>
      <c r="J720" s="78">
        <f t="shared" si="252"/>
        <v>0</v>
      </c>
      <c r="K720" s="82"/>
      <c r="L720" s="78">
        <f t="shared" si="256"/>
        <v>0</v>
      </c>
      <c r="M720" s="78">
        <f t="shared" si="254"/>
        <v>0</v>
      </c>
      <c r="N720" s="78">
        <f t="shared" si="257"/>
        <v>0</v>
      </c>
      <c r="O720" s="81"/>
      <c r="P720" s="74"/>
    </row>
    <row r="721" spans="1:16" s="73" customFormat="1" x14ac:dyDescent="0.2">
      <c r="A721" s="72"/>
      <c r="B721" s="72"/>
      <c r="C721" s="72"/>
      <c r="D721" s="78" t="s">
        <v>47</v>
      </c>
      <c r="E721" s="78" t="s">
        <v>47</v>
      </c>
      <c r="F721" s="78" t="s">
        <v>47</v>
      </c>
      <c r="G721" s="78" t="s">
        <v>47</v>
      </c>
      <c r="H721" s="79"/>
      <c r="I721" s="78" t="s">
        <v>47</v>
      </c>
      <c r="J721" s="78"/>
      <c r="K721" s="82"/>
      <c r="L721" s="78"/>
      <c r="M721" s="78"/>
      <c r="N721" s="78"/>
      <c r="O721" s="81"/>
      <c r="P721" s="74"/>
    </row>
    <row r="722" spans="1:16" s="73" customFormat="1" x14ac:dyDescent="0.2">
      <c r="A722" s="72"/>
      <c r="B722" s="72"/>
      <c r="C722" s="77" t="s">
        <v>961</v>
      </c>
      <c r="D722" s="80">
        <v>99388.84</v>
      </c>
      <c r="E722" s="80">
        <v>72632.160000000003</v>
      </c>
      <c r="F722" s="80">
        <v>103065.12</v>
      </c>
      <c r="G722" s="80">
        <v>116293.7</v>
      </c>
      <c r="H722" s="79">
        <f t="shared" ref="H722" si="263">(G722-F722)/F722</f>
        <v>0.12835166737301623</v>
      </c>
      <c r="I722" s="80">
        <v>88416.84</v>
      </c>
      <c r="J722" s="78">
        <f t="shared" si="252"/>
        <v>124823.77411764706</v>
      </c>
      <c r="K722" s="82">
        <f t="shared" si="246"/>
        <v>7.3349408589176046E-2</v>
      </c>
      <c r="L722" s="78">
        <f t="shared" si="256"/>
        <v>97844.955000000002</v>
      </c>
      <c r="M722" s="78">
        <f>SUM(G722+J722)/2</f>
        <v>120558.73705882352</v>
      </c>
      <c r="N722" s="80">
        <f>SUM(N692:N720)</f>
        <v>133600</v>
      </c>
      <c r="O722" s="81">
        <f t="shared" si="250"/>
        <v>0.14881545603932117</v>
      </c>
      <c r="P722" s="74"/>
    </row>
    <row r="723" spans="1:16" s="73" customFormat="1" x14ac:dyDescent="0.2">
      <c r="A723" s="72"/>
      <c r="B723" s="72"/>
      <c r="C723" s="72"/>
      <c r="D723" s="78"/>
      <c r="E723" s="78"/>
      <c r="F723" s="78"/>
      <c r="G723" s="78"/>
      <c r="H723" s="79"/>
      <c r="I723" s="78"/>
      <c r="J723" s="78"/>
      <c r="K723" s="82"/>
      <c r="L723" s="78"/>
      <c r="M723" s="78"/>
      <c r="N723" s="78"/>
      <c r="O723" s="81"/>
      <c r="P723" s="74"/>
    </row>
    <row r="724" spans="1:16" s="73" customFormat="1" x14ac:dyDescent="0.2">
      <c r="A724" s="72"/>
      <c r="B724" s="72"/>
      <c r="C724" s="77" t="s">
        <v>962</v>
      </c>
      <c r="D724" s="78"/>
      <c r="E724" s="78"/>
      <c r="F724" s="78"/>
      <c r="G724" s="78"/>
      <c r="H724" s="79"/>
      <c r="I724" s="78"/>
      <c r="J724" s="78"/>
      <c r="K724" s="82"/>
      <c r="L724" s="78"/>
      <c r="M724" s="78"/>
      <c r="N724" s="78"/>
      <c r="O724" s="81"/>
      <c r="P724" s="74"/>
    </row>
    <row r="725" spans="1:16" s="73" customFormat="1" x14ac:dyDescent="0.2">
      <c r="A725" s="72"/>
      <c r="B725" s="72"/>
      <c r="C725" s="72"/>
      <c r="D725" s="78"/>
      <c r="E725" s="78"/>
      <c r="F725" s="78"/>
      <c r="G725" s="78"/>
      <c r="H725" s="79"/>
      <c r="I725" s="78"/>
      <c r="J725" s="78"/>
      <c r="K725" s="82"/>
      <c r="L725" s="78"/>
      <c r="M725" s="78"/>
      <c r="N725" s="78"/>
      <c r="O725" s="81"/>
      <c r="P725" s="74"/>
    </row>
    <row r="726" spans="1:16" s="73" customFormat="1" x14ac:dyDescent="0.2">
      <c r="A726" s="72"/>
      <c r="B726" s="72" t="s">
        <v>963</v>
      </c>
      <c r="C726" s="72" t="s">
        <v>964</v>
      </c>
      <c r="D726" s="78">
        <v>35868.230000000003</v>
      </c>
      <c r="E726" s="78">
        <v>67745.649999999994</v>
      </c>
      <c r="F726" s="78">
        <v>117410.47</v>
      </c>
      <c r="G726" s="78">
        <v>135568.01999999999</v>
      </c>
      <c r="H726" s="79">
        <f t="shared" ref="H726:H728" si="264">(G726-F726)/F726</f>
        <v>0.15465017727976038</v>
      </c>
      <c r="I726" s="78">
        <v>111891.8</v>
      </c>
      <c r="J726" s="78">
        <f t="shared" ref="J726:J770" si="265">+(I726/8.5)*12</f>
        <v>157964.89411764705</v>
      </c>
      <c r="K726" s="82">
        <f t="shared" si="246"/>
        <v>0.16520765087258091</v>
      </c>
      <c r="L726" s="78">
        <f t="shared" ref="L726" si="266">SUM(D726:G726)/4</f>
        <v>89148.092499999999</v>
      </c>
      <c r="M726" s="78">
        <f t="shared" ref="M726:M768" si="267">SUM(G726+J726)/2</f>
        <v>146766.45705882352</v>
      </c>
      <c r="N726" s="78">
        <v>166000</v>
      </c>
      <c r="O726" s="82">
        <f t="shared" si="250"/>
        <v>0.22447757221799075</v>
      </c>
      <c r="P726" s="74">
        <v>166000</v>
      </c>
    </row>
    <row r="727" spans="1:16" s="73" customFormat="1" x14ac:dyDescent="0.2">
      <c r="A727" s="72"/>
      <c r="B727" s="72" t="s">
        <v>965</v>
      </c>
      <c r="C727" s="72" t="s">
        <v>358</v>
      </c>
      <c r="D727" s="78">
        <v>0</v>
      </c>
      <c r="E727" s="78">
        <v>0</v>
      </c>
      <c r="F727" s="78">
        <v>2270</v>
      </c>
      <c r="G727" s="78">
        <v>2496</v>
      </c>
      <c r="H727" s="79">
        <f t="shared" si="264"/>
        <v>9.9559471365638766E-2</v>
      </c>
      <c r="I727" s="78">
        <v>1826.73</v>
      </c>
      <c r="J727" s="78">
        <f t="shared" si="265"/>
        <v>2578.9129411764707</v>
      </c>
      <c r="K727" s="82">
        <f t="shared" si="246"/>
        <v>3.3218325791855234E-2</v>
      </c>
      <c r="L727" s="78">
        <f t="shared" ref="L727:L770" si="268">SUM(D727:G727)/4</f>
        <v>1191.5</v>
      </c>
      <c r="M727" s="78">
        <f t="shared" si="267"/>
        <v>2537.4564705882353</v>
      </c>
      <c r="N727" s="78">
        <v>4700</v>
      </c>
      <c r="O727" s="82">
        <f t="shared" si="250"/>
        <v>0.88301282051282048</v>
      </c>
      <c r="P727" s="74"/>
    </row>
    <row r="728" spans="1:16" s="73" customFormat="1" x14ac:dyDescent="0.2">
      <c r="A728" s="72"/>
      <c r="B728" s="72" t="s">
        <v>966</v>
      </c>
      <c r="C728" s="72" t="s">
        <v>314</v>
      </c>
      <c r="D728" s="78">
        <v>4066.66</v>
      </c>
      <c r="E728" s="78">
        <v>5390.23</v>
      </c>
      <c r="F728" s="78">
        <v>8554.5300000000007</v>
      </c>
      <c r="G728" s="78">
        <v>10001.49</v>
      </c>
      <c r="H728" s="79">
        <f t="shared" si="264"/>
        <v>0.16914547029468585</v>
      </c>
      <c r="I728" s="78">
        <v>7719.23</v>
      </c>
      <c r="J728" s="78">
        <f t="shared" si="265"/>
        <v>10897.736470588236</v>
      </c>
      <c r="K728" s="82">
        <f t="shared" si="246"/>
        <v>8.9611294975872169E-2</v>
      </c>
      <c r="L728" s="78">
        <f t="shared" si="268"/>
        <v>7003.2274999999991</v>
      </c>
      <c r="M728" s="78">
        <f t="shared" si="267"/>
        <v>10449.613235294117</v>
      </c>
      <c r="N728" s="78">
        <v>11615</v>
      </c>
      <c r="O728" s="82">
        <f t="shared" si="250"/>
        <v>0.16132696228261992</v>
      </c>
      <c r="P728" s="74"/>
    </row>
    <row r="729" spans="1:16" s="73" customFormat="1" x14ac:dyDescent="0.2">
      <c r="A729" s="72"/>
      <c r="B729" s="72" t="s">
        <v>967</v>
      </c>
      <c r="C729" s="72" t="s">
        <v>329</v>
      </c>
      <c r="D729" s="78">
        <v>0</v>
      </c>
      <c r="E729" s="78">
        <v>0</v>
      </c>
      <c r="F729" s="78">
        <v>0</v>
      </c>
      <c r="G729" s="78">
        <v>0</v>
      </c>
      <c r="H729" s="79"/>
      <c r="I729" s="78">
        <v>0</v>
      </c>
      <c r="J729" s="78">
        <f t="shared" si="265"/>
        <v>0</v>
      </c>
      <c r="K729" s="82"/>
      <c r="L729" s="78">
        <f t="shared" si="268"/>
        <v>0</v>
      </c>
      <c r="M729" s="78">
        <f t="shared" si="267"/>
        <v>0</v>
      </c>
      <c r="N729" s="78">
        <v>0</v>
      </c>
      <c r="O729" s="82"/>
      <c r="P729" s="74"/>
    </row>
    <row r="730" spans="1:16" s="73" customFormat="1" x14ac:dyDescent="0.2">
      <c r="A730" s="72"/>
      <c r="B730" s="72" t="s">
        <v>968</v>
      </c>
      <c r="C730" s="72" t="s">
        <v>362</v>
      </c>
      <c r="D730" s="78">
        <v>0</v>
      </c>
      <c r="E730" s="78">
        <v>0</v>
      </c>
      <c r="F730" s="78">
        <v>0</v>
      </c>
      <c r="G730" s="78">
        <v>0</v>
      </c>
      <c r="H730" s="79"/>
      <c r="I730" s="78">
        <v>0</v>
      </c>
      <c r="J730" s="78">
        <f t="shared" si="265"/>
        <v>0</v>
      </c>
      <c r="K730" s="82"/>
      <c r="L730" s="78">
        <f t="shared" si="268"/>
        <v>0</v>
      </c>
      <c r="M730" s="78">
        <f t="shared" si="267"/>
        <v>0</v>
      </c>
      <c r="N730" s="78">
        <v>3410</v>
      </c>
      <c r="O730" s="82"/>
      <c r="P730" s="74"/>
    </row>
    <row r="731" spans="1:16" s="73" customFormat="1" x14ac:dyDescent="0.2">
      <c r="A731" s="72"/>
      <c r="B731" s="72" t="s">
        <v>969</v>
      </c>
      <c r="C731" s="72" t="s">
        <v>970</v>
      </c>
      <c r="D731" s="78">
        <v>0</v>
      </c>
      <c r="E731" s="78">
        <v>0</v>
      </c>
      <c r="F731" s="78">
        <v>0</v>
      </c>
      <c r="G731" s="78">
        <v>0</v>
      </c>
      <c r="H731" s="79"/>
      <c r="I731" s="78">
        <v>1236</v>
      </c>
      <c r="J731" s="78">
        <f t="shared" si="265"/>
        <v>1744.9411764705883</v>
      </c>
      <c r="K731" s="82"/>
      <c r="L731" s="78">
        <f t="shared" si="268"/>
        <v>0</v>
      </c>
      <c r="M731" s="78">
        <f t="shared" si="267"/>
        <v>872.47058823529414</v>
      </c>
      <c r="N731" s="78">
        <v>0</v>
      </c>
      <c r="O731" s="82"/>
      <c r="P731" s="74"/>
    </row>
    <row r="732" spans="1:16" s="73" customFormat="1" x14ac:dyDescent="0.2">
      <c r="A732" s="72"/>
      <c r="B732" s="72" t="s">
        <v>971</v>
      </c>
      <c r="C732" s="72" t="s">
        <v>331</v>
      </c>
      <c r="D732" s="78">
        <v>0</v>
      </c>
      <c r="E732" s="78">
        <v>0</v>
      </c>
      <c r="F732" s="78">
        <v>22826.98</v>
      </c>
      <c r="G732" s="78">
        <v>25064.400000000001</v>
      </c>
      <c r="H732" s="79">
        <f t="shared" ref="H732:H734" si="269">(G732-F732)/F732</f>
        <v>9.8016469984202992E-2</v>
      </c>
      <c r="I732" s="78">
        <v>13250.6</v>
      </c>
      <c r="J732" s="78">
        <f t="shared" si="265"/>
        <v>18706.729411764707</v>
      </c>
      <c r="K732" s="82">
        <f t="shared" si="246"/>
        <v>-0.25365341233922589</v>
      </c>
      <c r="L732" s="78">
        <f t="shared" si="268"/>
        <v>11972.845000000001</v>
      </c>
      <c r="M732" s="78">
        <f t="shared" si="267"/>
        <v>21885.564705882352</v>
      </c>
      <c r="N732" s="78">
        <v>30300</v>
      </c>
      <c r="O732" s="82">
        <f t="shared" si="250"/>
        <v>0.20888590989610756</v>
      </c>
      <c r="P732" s="74"/>
    </row>
    <row r="733" spans="1:16" s="73" customFormat="1" x14ac:dyDescent="0.2">
      <c r="A733" s="72"/>
      <c r="B733" s="72" t="s">
        <v>972</v>
      </c>
      <c r="C733" s="72" t="s">
        <v>637</v>
      </c>
      <c r="D733" s="78">
        <v>0</v>
      </c>
      <c r="E733" s="78">
        <v>0</v>
      </c>
      <c r="F733" s="78">
        <v>0</v>
      </c>
      <c r="G733" s="78">
        <v>225</v>
      </c>
      <c r="H733" s="79" t="e">
        <f t="shared" si="269"/>
        <v>#DIV/0!</v>
      </c>
      <c r="I733" s="78">
        <v>99.86</v>
      </c>
      <c r="J733" s="78">
        <f t="shared" si="265"/>
        <v>140.97882352941176</v>
      </c>
      <c r="K733" s="82">
        <f t="shared" si="246"/>
        <v>-0.37342745098039221</v>
      </c>
      <c r="L733" s="78">
        <f t="shared" si="268"/>
        <v>56.25</v>
      </c>
      <c r="M733" s="78">
        <f t="shared" si="267"/>
        <v>182.98941176470589</v>
      </c>
      <c r="N733" s="78">
        <v>700</v>
      </c>
      <c r="O733" s="82">
        <f t="shared" si="250"/>
        <v>2.1111111111111112</v>
      </c>
      <c r="P733" s="74"/>
    </row>
    <row r="734" spans="1:16" s="73" customFormat="1" x14ac:dyDescent="0.2">
      <c r="A734" s="72"/>
      <c r="B734" s="72" t="s">
        <v>973</v>
      </c>
      <c r="C734" s="72" t="s">
        <v>974</v>
      </c>
      <c r="D734" s="78">
        <v>0</v>
      </c>
      <c r="E734" s="78">
        <v>0</v>
      </c>
      <c r="F734" s="78">
        <v>347.25</v>
      </c>
      <c r="G734" s="78">
        <v>332.05</v>
      </c>
      <c r="H734" s="79">
        <f t="shared" si="269"/>
        <v>-4.3772498200143957E-2</v>
      </c>
      <c r="I734" s="78">
        <v>214.75</v>
      </c>
      <c r="J734" s="78">
        <f t="shared" si="265"/>
        <v>303.1764705882353</v>
      </c>
      <c r="K734" s="82">
        <f t="shared" si="246"/>
        <v>-8.6955366395918401E-2</v>
      </c>
      <c r="L734" s="78">
        <f t="shared" si="268"/>
        <v>169.82499999999999</v>
      </c>
      <c r="M734" s="78">
        <f t="shared" si="267"/>
        <v>317.61323529411766</v>
      </c>
      <c r="N734" s="78">
        <v>500</v>
      </c>
      <c r="O734" s="82">
        <f t="shared" si="250"/>
        <v>0.50579731968077091</v>
      </c>
      <c r="P734" s="74"/>
    </row>
    <row r="735" spans="1:16" s="73" customFormat="1" x14ac:dyDescent="0.2">
      <c r="A735" s="72"/>
      <c r="B735" s="72" t="s">
        <v>975</v>
      </c>
      <c r="C735" s="72" t="s">
        <v>381</v>
      </c>
      <c r="D735" s="78">
        <v>0</v>
      </c>
      <c r="E735" s="78">
        <v>521.55999999999995</v>
      </c>
      <c r="F735" s="78">
        <v>133.13999999999999</v>
      </c>
      <c r="G735" s="78">
        <v>0</v>
      </c>
      <c r="H735" s="79"/>
      <c r="I735" s="78">
        <v>0</v>
      </c>
      <c r="J735" s="78">
        <f t="shared" si="265"/>
        <v>0</v>
      </c>
      <c r="K735" s="82"/>
      <c r="L735" s="78">
        <f t="shared" si="268"/>
        <v>163.67499999999998</v>
      </c>
      <c r="M735" s="78">
        <f t="shared" si="267"/>
        <v>0</v>
      </c>
      <c r="N735" s="78">
        <f t="shared" ref="N735:N747" si="270">M735</f>
        <v>0</v>
      </c>
      <c r="O735" s="82"/>
      <c r="P735" s="74"/>
    </row>
    <row r="736" spans="1:16" s="73" customFormat="1" x14ac:dyDescent="0.2">
      <c r="A736" s="72"/>
      <c r="B736" s="72" t="s">
        <v>976</v>
      </c>
      <c r="C736" s="72" t="s">
        <v>383</v>
      </c>
      <c r="D736" s="78">
        <v>0</v>
      </c>
      <c r="E736" s="78">
        <v>0</v>
      </c>
      <c r="F736" s="78">
        <v>0</v>
      </c>
      <c r="G736" s="78">
        <v>0</v>
      </c>
      <c r="H736" s="79"/>
      <c r="I736" s="78">
        <v>0</v>
      </c>
      <c r="J736" s="78">
        <f t="shared" si="265"/>
        <v>0</v>
      </c>
      <c r="K736" s="82"/>
      <c r="L736" s="78">
        <f t="shared" si="268"/>
        <v>0</v>
      </c>
      <c r="M736" s="78">
        <f t="shared" si="267"/>
        <v>0</v>
      </c>
      <c r="N736" s="78">
        <f t="shared" si="270"/>
        <v>0</v>
      </c>
      <c r="O736" s="82"/>
      <c r="P736" s="74"/>
    </row>
    <row r="737" spans="1:16" s="73" customFormat="1" x14ac:dyDescent="0.2">
      <c r="A737" s="72"/>
      <c r="B737" s="72" t="s">
        <v>977</v>
      </c>
      <c r="C737" s="72" t="s">
        <v>978</v>
      </c>
      <c r="D737" s="78">
        <v>2357.64</v>
      </c>
      <c r="E737" s="78">
        <v>2220.94</v>
      </c>
      <c r="F737" s="78">
        <v>3941.79</v>
      </c>
      <c r="G737" s="78">
        <v>4135.16</v>
      </c>
      <c r="H737" s="79">
        <f t="shared" ref="H737" si="271">(G737-F737)/F737</f>
        <v>4.9056393161482449E-2</v>
      </c>
      <c r="I737" s="78">
        <v>4082.3</v>
      </c>
      <c r="J737" s="78">
        <f t="shared" si="265"/>
        <v>5763.2470588235301</v>
      </c>
      <c r="K737" s="82">
        <f t="shared" si="246"/>
        <v>0.39371803239137793</v>
      </c>
      <c r="L737" s="78">
        <f t="shared" si="268"/>
        <v>3163.8824999999997</v>
      </c>
      <c r="M737" s="78">
        <f t="shared" si="267"/>
        <v>4949.203529411765</v>
      </c>
      <c r="N737" s="78">
        <v>4400</v>
      </c>
      <c r="O737" s="82">
        <f t="shared" si="250"/>
        <v>6.4045889397266409E-2</v>
      </c>
      <c r="P737" s="74"/>
    </row>
    <row r="738" spans="1:16" s="73" customFormat="1" x14ac:dyDescent="0.2">
      <c r="A738" s="72"/>
      <c r="B738" s="72" t="s">
        <v>979</v>
      </c>
      <c r="C738" s="72" t="s">
        <v>980</v>
      </c>
      <c r="D738" s="78">
        <v>0</v>
      </c>
      <c r="E738" s="78">
        <v>0</v>
      </c>
      <c r="F738" s="78">
        <v>0</v>
      </c>
      <c r="G738" s="78">
        <v>0</v>
      </c>
      <c r="H738" s="79"/>
      <c r="I738" s="78">
        <v>0</v>
      </c>
      <c r="J738" s="78">
        <f t="shared" si="265"/>
        <v>0</v>
      </c>
      <c r="K738" s="82"/>
      <c r="L738" s="78">
        <f t="shared" si="268"/>
        <v>0</v>
      </c>
      <c r="M738" s="78">
        <f t="shared" si="267"/>
        <v>0</v>
      </c>
      <c r="N738" s="78">
        <f t="shared" si="270"/>
        <v>0</v>
      </c>
      <c r="O738" s="82"/>
      <c r="P738" s="74"/>
    </row>
    <row r="739" spans="1:16" s="73" customFormat="1" x14ac:dyDescent="0.2">
      <c r="A739" s="72"/>
      <c r="B739" s="72" t="s">
        <v>981</v>
      </c>
      <c r="C739" s="72" t="s">
        <v>982</v>
      </c>
      <c r="D739" s="78">
        <v>0</v>
      </c>
      <c r="E739" s="78">
        <v>0</v>
      </c>
      <c r="F739" s="78">
        <v>0</v>
      </c>
      <c r="G739" s="78">
        <v>0</v>
      </c>
      <c r="H739" s="79"/>
      <c r="I739" s="78">
        <v>0</v>
      </c>
      <c r="J739" s="78">
        <f t="shared" si="265"/>
        <v>0</v>
      </c>
      <c r="K739" s="82"/>
      <c r="L739" s="78">
        <f t="shared" si="268"/>
        <v>0</v>
      </c>
      <c r="M739" s="78">
        <f t="shared" si="267"/>
        <v>0</v>
      </c>
      <c r="N739" s="78">
        <f t="shared" si="270"/>
        <v>0</v>
      </c>
      <c r="O739" s="82"/>
      <c r="P739" s="74"/>
    </row>
    <row r="740" spans="1:16" s="73" customFormat="1" x14ac:dyDescent="0.2">
      <c r="A740" s="72"/>
      <c r="B740" s="72" t="s">
        <v>983</v>
      </c>
      <c r="C740" s="72" t="s">
        <v>411</v>
      </c>
      <c r="D740" s="78">
        <v>0</v>
      </c>
      <c r="E740" s="78">
        <v>50</v>
      </c>
      <c r="F740" s="78">
        <v>75.599999999999994</v>
      </c>
      <c r="G740" s="78">
        <v>50.4</v>
      </c>
      <c r="H740" s="79">
        <f t="shared" ref="H740" si="272">(G740-F740)/F740</f>
        <v>-0.33333333333333331</v>
      </c>
      <c r="I740" s="78">
        <v>25.2</v>
      </c>
      <c r="J740" s="78">
        <f t="shared" si="265"/>
        <v>35.576470588235296</v>
      </c>
      <c r="K740" s="82">
        <f t="shared" ref="K740:K795" si="273">(J740-G740)/G740</f>
        <v>-0.29411764705882348</v>
      </c>
      <c r="L740" s="78">
        <f t="shared" si="268"/>
        <v>44</v>
      </c>
      <c r="M740" s="78">
        <f t="shared" si="267"/>
        <v>42.988235294117644</v>
      </c>
      <c r="N740" s="78">
        <v>50</v>
      </c>
      <c r="O740" s="82">
        <f t="shared" si="250"/>
        <v>-7.9365079365079083E-3</v>
      </c>
      <c r="P740" s="74"/>
    </row>
    <row r="741" spans="1:16" s="73" customFormat="1" x14ac:dyDescent="0.2">
      <c r="A741" s="72"/>
      <c r="B741" s="72" t="s">
        <v>984</v>
      </c>
      <c r="C741" s="72" t="s">
        <v>417</v>
      </c>
      <c r="D741" s="78">
        <v>0</v>
      </c>
      <c r="E741" s="78">
        <v>0</v>
      </c>
      <c r="F741" s="78">
        <v>90.16</v>
      </c>
      <c r="G741" s="78">
        <v>0</v>
      </c>
      <c r="H741" s="79"/>
      <c r="I741" s="78">
        <v>0</v>
      </c>
      <c r="J741" s="78">
        <f t="shared" si="265"/>
        <v>0</v>
      </c>
      <c r="K741" s="82"/>
      <c r="L741" s="78">
        <f t="shared" si="268"/>
        <v>22.54</v>
      </c>
      <c r="M741" s="78">
        <f t="shared" si="267"/>
        <v>0</v>
      </c>
      <c r="N741" s="78">
        <f t="shared" si="270"/>
        <v>0</v>
      </c>
      <c r="O741" s="82"/>
      <c r="P741" s="74"/>
    </row>
    <row r="742" spans="1:16" s="73" customFormat="1" x14ac:dyDescent="0.2">
      <c r="A742" s="72"/>
      <c r="B742" s="72" t="s">
        <v>985</v>
      </c>
      <c r="C742" s="72" t="s">
        <v>419</v>
      </c>
      <c r="D742" s="78">
        <v>0</v>
      </c>
      <c r="E742" s="78">
        <v>574.97</v>
      </c>
      <c r="F742" s="78">
        <v>616.51</v>
      </c>
      <c r="G742" s="78">
        <v>373.43</v>
      </c>
      <c r="H742" s="79">
        <f t="shared" ref="H742:H743" si="274">(G742-F742)/F742</f>
        <v>-0.39428395322054788</v>
      </c>
      <c r="I742" s="78">
        <v>323.63</v>
      </c>
      <c r="J742" s="78">
        <f t="shared" si="265"/>
        <v>456.88941176470587</v>
      </c>
      <c r="K742" s="82">
        <f t="shared" si="273"/>
        <v>0.2234941267833486</v>
      </c>
      <c r="L742" s="78">
        <f t="shared" si="268"/>
        <v>391.22750000000002</v>
      </c>
      <c r="M742" s="78">
        <f t="shared" si="267"/>
        <v>415.15970588235291</v>
      </c>
      <c r="N742" s="78">
        <v>500</v>
      </c>
      <c r="O742" s="82">
        <f t="shared" si="250"/>
        <v>0.33893902471681436</v>
      </c>
      <c r="P742" s="74"/>
    </row>
    <row r="743" spans="1:16" s="73" customFormat="1" x14ac:dyDescent="0.2">
      <c r="A743" s="72"/>
      <c r="B743" s="72" t="s">
        <v>986</v>
      </c>
      <c r="C743" s="72" t="s">
        <v>422</v>
      </c>
      <c r="D743" s="78">
        <v>0</v>
      </c>
      <c r="E743" s="78">
        <v>0</v>
      </c>
      <c r="F743" s="78">
        <v>60</v>
      </c>
      <c r="G743" s="78">
        <v>45.37</v>
      </c>
      <c r="H743" s="79">
        <f t="shared" si="274"/>
        <v>-0.24383333333333337</v>
      </c>
      <c r="I743" s="78">
        <v>500.7</v>
      </c>
      <c r="J743" s="78">
        <f t="shared" si="265"/>
        <v>706.87058823529412</v>
      </c>
      <c r="K743" s="82">
        <f t="shared" si="273"/>
        <v>14.580131986671681</v>
      </c>
      <c r="L743" s="78">
        <f t="shared" si="268"/>
        <v>26.342500000000001</v>
      </c>
      <c r="M743" s="78">
        <f t="shared" si="267"/>
        <v>376.12029411764706</v>
      </c>
      <c r="N743" s="78">
        <v>500</v>
      </c>
      <c r="O743" s="82">
        <f t="shared" si="250"/>
        <v>10.020498126515319</v>
      </c>
      <c r="P743" s="74"/>
    </row>
    <row r="744" spans="1:16" s="73" customFormat="1" x14ac:dyDescent="0.2">
      <c r="A744" s="72"/>
      <c r="B744" s="72" t="s">
        <v>987</v>
      </c>
      <c r="C744" s="72" t="s">
        <v>318</v>
      </c>
      <c r="D744" s="78">
        <v>0</v>
      </c>
      <c r="E744" s="78">
        <v>0</v>
      </c>
      <c r="F744" s="78">
        <v>0</v>
      </c>
      <c r="G744" s="78">
        <v>0</v>
      </c>
      <c r="H744" s="79"/>
      <c r="I744" s="78">
        <v>0</v>
      </c>
      <c r="J744" s="78">
        <f t="shared" si="265"/>
        <v>0</v>
      </c>
      <c r="K744" s="82"/>
      <c r="L744" s="78">
        <f t="shared" si="268"/>
        <v>0</v>
      </c>
      <c r="M744" s="78">
        <f t="shared" si="267"/>
        <v>0</v>
      </c>
      <c r="N744" s="78">
        <f t="shared" si="270"/>
        <v>0</v>
      </c>
      <c r="O744" s="82"/>
      <c r="P744" s="74"/>
    </row>
    <row r="745" spans="1:16" s="73" customFormat="1" x14ac:dyDescent="0.2">
      <c r="A745" s="72"/>
      <c r="B745" s="72" t="s">
        <v>988</v>
      </c>
      <c r="C745" s="72" t="s">
        <v>989</v>
      </c>
      <c r="D745" s="78">
        <v>0</v>
      </c>
      <c r="E745" s="78">
        <v>2940</v>
      </c>
      <c r="F745" s="78">
        <v>2940</v>
      </c>
      <c r="G745" s="78">
        <v>2940</v>
      </c>
      <c r="H745" s="79">
        <f t="shared" ref="H745:H746" si="275">(G745-F745)/F745</f>
        <v>0</v>
      </c>
      <c r="I745" s="78">
        <v>2940</v>
      </c>
      <c r="J745" s="78">
        <f t="shared" si="265"/>
        <v>4150.5882352941171</v>
      </c>
      <c r="K745" s="82">
        <f t="shared" si="273"/>
        <v>0.41176470588235276</v>
      </c>
      <c r="L745" s="78">
        <f t="shared" si="268"/>
        <v>2205</v>
      </c>
      <c r="M745" s="78">
        <f t="shared" si="267"/>
        <v>3545.2941176470586</v>
      </c>
      <c r="N745" s="78">
        <v>3000</v>
      </c>
      <c r="O745" s="82">
        <f t="shared" si="250"/>
        <v>2.0408163265306121E-2</v>
      </c>
      <c r="P745" s="74"/>
    </row>
    <row r="746" spans="1:16" s="73" customFormat="1" x14ac:dyDescent="0.2">
      <c r="A746" s="72"/>
      <c r="B746" s="72" t="s">
        <v>990</v>
      </c>
      <c r="C746" s="72" t="s">
        <v>792</v>
      </c>
      <c r="D746" s="78">
        <v>0</v>
      </c>
      <c r="E746" s="78">
        <v>0</v>
      </c>
      <c r="F746" s="78">
        <v>0.24</v>
      </c>
      <c r="G746" s="78" t="s">
        <v>991</v>
      </c>
      <c r="H746" s="79">
        <f t="shared" si="275"/>
        <v>-1.1250000000000002</v>
      </c>
      <c r="I746" s="78">
        <v>0</v>
      </c>
      <c r="J746" s="78">
        <f t="shared" si="265"/>
        <v>0</v>
      </c>
      <c r="K746" s="82">
        <f t="shared" si="273"/>
        <v>-1</v>
      </c>
      <c r="L746" s="78">
        <f t="shared" si="268"/>
        <v>0.06</v>
      </c>
      <c r="M746" s="78">
        <v>0</v>
      </c>
      <c r="N746" s="78">
        <f t="shared" si="270"/>
        <v>0</v>
      </c>
      <c r="O746" s="82">
        <f t="shared" si="250"/>
        <v>-1</v>
      </c>
      <c r="P746" s="74" t="s">
        <v>1605</v>
      </c>
    </row>
    <row r="747" spans="1:16" s="73" customFormat="1" x14ac:dyDescent="0.2">
      <c r="A747" s="72"/>
      <c r="B747" s="72" t="s">
        <v>992</v>
      </c>
      <c r="C747" s="72" t="s">
        <v>993</v>
      </c>
      <c r="D747" s="78">
        <v>0</v>
      </c>
      <c r="E747" s="78">
        <v>0</v>
      </c>
      <c r="F747" s="78">
        <v>0</v>
      </c>
      <c r="G747" s="78">
        <v>0</v>
      </c>
      <c r="H747" s="79"/>
      <c r="I747" s="78">
        <v>0</v>
      </c>
      <c r="J747" s="78">
        <f t="shared" si="265"/>
        <v>0</v>
      </c>
      <c r="K747" s="82"/>
      <c r="L747" s="78">
        <f t="shared" si="268"/>
        <v>0</v>
      </c>
      <c r="M747" s="78">
        <f t="shared" si="267"/>
        <v>0</v>
      </c>
      <c r="N747" s="78">
        <f t="shared" si="270"/>
        <v>0</v>
      </c>
      <c r="O747" s="82"/>
      <c r="P747" s="74"/>
    </row>
    <row r="748" spans="1:16" s="73" customFormat="1" x14ac:dyDescent="0.2">
      <c r="A748" s="72"/>
      <c r="B748" s="72" t="s">
        <v>994</v>
      </c>
      <c r="C748" s="72" t="s">
        <v>995</v>
      </c>
      <c r="D748" s="78">
        <v>0</v>
      </c>
      <c r="E748" s="78">
        <v>0</v>
      </c>
      <c r="F748" s="78">
        <v>0</v>
      </c>
      <c r="G748" s="78">
        <v>8970.08</v>
      </c>
      <c r="H748" s="79"/>
      <c r="I748" s="78">
        <v>153595.82999999999</v>
      </c>
      <c r="J748" s="78">
        <f t="shared" si="265"/>
        <v>216841.17176470585</v>
      </c>
      <c r="K748" s="82">
        <f t="shared" si="273"/>
        <v>23.17382807786618</v>
      </c>
      <c r="L748" s="78">
        <f t="shared" si="268"/>
        <v>2242.52</v>
      </c>
      <c r="M748" s="78">
        <f t="shared" si="267"/>
        <v>112905.62588235292</v>
      </c>
      <c r="N748" s="78">
        <v>0</v>
      </c>
      <c r="O748" s="82">
        <f t="shared" si="250"/>
        <v>-1</v>
      </c>
      <c r="P748" s="74"/>
    </row>
    <row r="749" spans="1:16" s="73" customFormat="1" x14ac:dyDescent="0.2">
      <c r="A749" s="72"/>
      <c r="B749" s="72" t="s">
        <v>996</v>
      </c>
      <c r="C749" s="72" t="s">
        <v>873</v>
      </c>
      <c r="D749" s="78">
        <v>2175.31</v>
      </c>
      <c r="E749" s="78">
        <v>3314.19</v>
      </c>
      <c r="F749" s="78">
        <v>2562.54</v>
      </c>
      <c r="G749" s="78">
        <v>2844.06</v>
      </c>
      <c r="H749" s="79">
        <f t="shared" ref="H749:H752" si="276">(G749-F749)/F749</f>
        <v>0.10985974853075464</v>
      </c>
      <c r="I749" s="78">
        <v>2064.0500000000002</v>
      </c>
      <c r="J749" s="78">
        <f t="shared" si="265"/>
        <v>2913.9529411764706</v>
      </c>
      <c r="K749" s="82">
        <f t="shared" si="273"/>
        <v>2.4575058605117574E-2</v>
      </c>
      <c r="L749" s="78">
        <f t="shared" si="268"/>
        <v>2724.0250000000001</v>
      </c>
      <c r="M749" s="78">
        <f t="shared" si="267"/>
        <v>2879.0064705882351</v>
      </c>
      <c r="N749" s="78">
        <v>3000</v>
      </c>
      <c r="O749" s="82">
        <f t="shared" si="250"/>
        <v>5.4830066876226262E-2</v>
      </c>
      <c r="P749" s="74"/>
    </row>
    <row r="750" spans="1:16" s="73" customFormat="1" x14ac:dyDescent="0.2">
      <c r="A750" s="72"/>
      <c r="B750" s="72" t="s">
        <v>997</v>
      </c>
      <c r="C750" s="72" t="s">
        <v>998</v>
      </c>
      <c r="D750" s="78">
        <v>0</v>
      </c>
      <c r="E750" s="78">
        <v>0</v>
      </c>
      <c r="F750" s="78">
        <v>4510.1099999999997</v>
      </c>
      <c r="G750" s="78">
        <v>3497.05</v>
      </c>
      <c r="H750" s="79">
        <f t="shared" si="276"/>
        <v>-0.22461979863018852</v>
      </c>
      <c r="I750" s="78">
        <v>4989.59</v>
      </c>
      <c r="J750" s="78">
        <f t="shared" si="265"/>
        <v>7044.1270588235293</v>
      </c>
      <c r="K750" s="82">
        <f t="shared" si="273"/>
        <v>1.0143055028734302</v>
      </c>
      <c r="L750" s="78">
        <f t="shared" si="268"/>
        <v>2001.79</v>
      </c>
      <c r="M750" s="78">
        <f t="shared" si="267"/>
        <v>5270.5885294117652</v>
      </c>
      <c r="N750" s="78">
        <v>6000</v>
      </c>
      <c r="O750" s="82">
        <f t="shared" ref="O750:O812" si="277">(N750-G750)/G750</f>
        <v>0.71573183111479666</v>
      </c>
      <c r="P750" s="74"/>
    </row>
    <row r="751" spans="1:16" s="73" customFormat="1" x14ac:dyDescent="0.2">
      <c r="A751" s="72"/>
      <c r="B751" s="72" t="s">
        <v>999</v>
      </c>
      <c r="C751" s="72" t="s">
        <v>1000</v>
      </c>
      <c r="D751" s="78">
        <v>2664.19</v>
      </c>
      <c r="E751" s="78">
        <v>1856.15</v>
      </c>
      <c r="F751" s="78">
        <v>1618.53</v>
      </c>
      <c r="G751" s="78">
        <v>2330.37</v>
      </c>
      <c r="H751" s="79">
        <f t="shared" si="276"/>
        <v>0.4398064910752349</v>
      </c>
      <c r="I751" s="78">
        <v>1634.94</v>
      </c>
      <c r="J751" s="78">
        <f t="shared" si="265"/>
        <v>2308.150588235294</v>
      </c>
      <c r="K751" s="82">
        <f t="shared" si="273"/>
        <v>-9.5347141289605988E-3</v>
      </c>
      <c r="L751" s="78">
        <f t="shared" si="268"/>
        <v>2117.31</v>
      </c>
      <c r="M751" s="78">
        <f t="shared" si="267"/>
        <v>2319.2602941176469</v>
      </c>
      <c r="N751" s="78">
        <v>2000</v>
      </c>
      <c r="O751" s="82">
        <f t="shared" si="277"/>
        <v>-0.14176718718486761</v>
      </c>
      <c r="P751" s="74"/>
    </row>
    <row r="752" spans="1:16" s="73" customFormat="1" x14ac:dyDescent="0.2">
      <c r="A752" s="72"/>
      <c r="B752" s="72" t="s">
        <v>1001</v>
      </c>
      <c r="C752" s="72" t="s">
        <v>1002</v>
      </c>
      <c r="D752" s="78">
        <v>2055.16</v>
      </c>
      <c r="E752" s="78">
        <v>2281.54</v>
      </c>
      <c r="F752" s="78">
        <v>5052.7</v>
      </c>
      <c r="G752" s="78">
        <v>8179.34</v>
      </c>
      <c r="H752" s="79">
        <f t="shared" si="276"/>
        <v>0.61880578700496769</v>
      </c>
      <c r="I752" s="78">
        <v>4434.6499999999996</v>
      </c>
      <c r="J752" s="78">
        <f t="shared" si="265"/>
        <v>6260.6823529411758</v>
      </c>
      <c r="K752" s="82">
        <f t="shared" si="273"/>
        <v>-0.23457365105972172</v>
      </c>
      <c r="L752" s="78">
        <f t="shared" si="268"/>
        <v>4392.1849999999995</v>
      </c>
      <c r="M752" s="78">
        <f t="shared" si="267"/>
        <v>7220.011176470588</v>
      </c>
      <c r="N752" s="78">
        <v>6200</v>
      </c>
      <c r="O752" s="82">
        <f t="shared" si="277"/>
        <v>-0.24199263021221762</v>
      </c>
      <c r="P752" s="74"/>
    </row>
    <row r="753" spans="1:16" s="73" customFormat="1" x14ac:dyDescent="0.2">
      <c r="A753" s="72"/>
      <c r="B753" s="72" t="s">
        <v>1003</v>
      </c>
      <c r="C753" s="72" t="s">
        <v>1004</v>
      </c>
      <c r="D753" s="78">
        <v>0</v>
      </c>
      <c r="E753" s="78">
        <v>0</v>
      </c>
      <c r="F753" s="78">
        <v>0</v>
      </c>
      <c r="G753" s="78">
        <v>0</v>
      </c>
      <c r="H753" s="79"/>
      <c r="I753" s="78">
        <v>0</v>
      </c>
      <c r="J753" s="78">
        <f t="shared" si="265"/>
        <v>0</v>
      </c>
      <c r="K753" s="82"/>
      <c r="L753" s="78">
        <f t="shared" si="268"/>
        <v>0</v>
      </c>
      <c r="M753" s="78">
        <f t="shared" si="267"/>
        <v>0</v>
      </c>
      <c r="N753" s="78">
        <f t="shared" ref="N753:N759" si="278">M753</f>
        <v>0</v>
      </c>
      <c r="O753" s="82"/>
      <c r="P753" s="74"/>
    </row>
    <row r="754" spans="1:16" s="73" customFormat="1" x14ac:dyDescent="0.2">
      <c r="A754" s="72"/>
      <c r="B754" s="72" t="s">
        <v>1005</v>
      </c>
      <c r="C754" s="72" t="s">
        <v>449</v>
      </c>
      <c r="D754" s="78">
        <v>0</v>
      </c>
      <c r="E754" s="78">
        <v>0</v>
      </c>
      <c r="F754" s="78">
        <v>386.88</v>
      </c>
      <c r="G754" s="78">
        <v>320.45999999999998</v>
      </c>
      <c r="H754" s="79">
        <f t="shared" ref="H754:H757" si="279">(G754-F754)/F754</f>
        <v>-0.17168114143920599</v>
      </c>
      <c r="I754" s="78">
        <v>117.67</v>
      </c>
      <c r="J754" s="78">
        <f t="shared" si="265"/>
        <v>166.12235294117647</v>
      </c>
      <c r="K754" s="82">
        <f t="shared" si="273"/>
        <v>-0.48161282861768556</v>
      </c>
      <c r="L754" s="78">
        <f t="shared" si="268"/>
        <v>176.83499999999998</v>
      </c>
      <c r="M754" s="78">
        <f t="shared" si="267"/>
        <v>243.29117647058823</v>
      </c>
      <c r="N754" s="78">
        <v>500</v>
      </c>
      <c r="O754" s="82">
        <f t="shared" si="277"/>
        <v>0.56025713037508595</v>
      </c>
      <c r="P754" s="74"/>
    </row>
    <row r="755" spans="1:16" s="73" customFormat="1" x14ac:dyDescent="0.2">
      <c r="A755" s="72"/>
      <c r="B755" s="72" t="s">
        <v>1006</v>
      </c>
      <c r="C755" s="72" t="s">
        <v>689</v>
      </c>
      <c r="D755" s="78">
        <v>0</v>
      </c>
      <c r="E755" s="78">
        <v>0</v>
      </c>
      <c r="F755" s="78">
        <v>2288.4299999999998</v>
      </c>
      <c r="G755" s="78">
        <v>1747.12</v>
      </c>
      <c r="H755" s="79">
        <f t="shared" si="279"/>
        <v>-0.23654208343711627</v>
      </c>
      <c r="I755" s="78">
        <v>581.64</v>
      </c>
      <c r="J755" s="78">
        <f t="shared" si="265"/>
        <v>821.13882352941164</v>
      </c>
      <c r="K755" s="82">
        <f t="shared" si="273"/>
        <v>-0.53000433654848456</v>
      </c>
      <c r="L755" s="78">
        <f t="shared" si="268"/>
        <v>1008.8874999999999</v>
      </c>
      <c r="M755" s="78">
        <f t="shared" si="267"/>
        <v>1284.1294117647058</v>
      </c>
      <c r="N755" s="78">
        <v>1000</v>
      </c>
      <c r="O755" s="82">
        <f t="shared" si="277"/>
        <v>-0.42762947021383757</v>
      </c>
      <c r="P755" s="74"/>
    </row>
    <row r="756" spans="1:16" s="73" customFormat="1" x14ac:dyDescent="0.2">
      <c r="A756" s="72"/>
      <c r="B756" s="72" t="s">
        <v>1007</v>
      </c>
      <c r="C756" s="72" t="s">
        <v>451</v>
      </c>
      <c r="D756" s="78">
        <v>0</v>
      </c>
      <c r="E756" s="78">
        <v>1788.64</v>
      </c>
      <c r="F756" s="78">
        <v>1044.97</v>
      </c>
      <c r="G756" s="78">
        <v>1797.06</v>
      </c>
      <c r="H756" s="79">
        <f t="shared" si="279"/>
        <v>0.7197240112156329</v>
      </c>
      <c r="I756" s="78">
        <v>661.98</v>
      </c>
      <c r="J756" s="78">
        <f t="shared" si="265"/>
        <v>934.56</v>
      </c>
      <c r="K756" s="82">
        <f t="shared" si="273"/>
        <v>-0.47995058595706319</v>
      </c>
      <c r="L756" s="78">
        <f t="shared" si="268"/>
        <v>1157.6675</v>
      </c>
      <c r="M756" s="78">
        <f t="shared" si="267"/>
        <v>1365.81</v>
      </c>
      <c r="N756" s="78">
        <v>2000</v>
      </c>
      <c r="O756" s="82">
        <f t="shared" si="277"/>
        <v>0.11292889497290022</v>
      </c>
      <c r="P756" s="74"/>
    </row>
    <row r="757" spans="1:16" s="73" customFormat="1" x14ac:dyDescent="0.2">
      <c r="A757" s="72"/>
      <c r="B757" s="72" t="s">
        <v>1008</v>
      </c>
      <c r="C757" s="72" t="s">
        <v>909</v>
      </c>
      <c r="D757" s="78">
        <v>0</v>
      </c>
      <c r="E757" s="78">
        <v>0</v>
      </c>
      <c r="F757" s="78">
        <v>719.28</v>
      </c>
      <c r="G757" s="78">
        <v>1792.17</v>
      </c>
      <c r="H757" s="79">
        <f t="shared" si="279"/>
        <v>1.4916166166166167</v>
      </c>
      <c r="I757" s="78">
        <v>2958.03</v>
      </c>
      <c r="J757" s="78">
        <f t="shared" si="265"/>
        <v>4176.0423529411764</v>
      </c>
      <c r="K757" s="82">
        <f t="shared" si="273"/>
        <v>1.3301597242120873</v>
      </c>
      <c r="L757" s="78">
        <f t="shared" si="268"/>
        <v>627.86249999999995</v>
      </c>
      <c r="M757" s="78">
        <f t="shared" si="267"/>
        <v>2984.1061764705883</v>
      </c>
      <c r="N757" s="78">
        <v>3500</v>
      </c>
      <c r="O757" s="82">
        <f t="shared" si="277"/>
        <v>0.95293973227986173</v>
      </c>
      <c r="P757" s="74"/>
    </row>
    <row r="758" spans="1:16" s="73" customFormat="1" x14ac:dyDescent="0.2">
      <c r="A758" s="72"/>
      <c r="B758" s="72" t="s">
        <v>1009</v>
      </c>
      <c r="C758" s="72" t="s">
        <v>1010</v>
      </c>
      <c r="D758" s="78">
        <v>0</v>
      </c>
      <c r="E758" s="78">
        <v>0</v>
      </c>
      <c r="F758" s="78">
        <v>0</v>
      </c>
      <c r="G758" s="78">
        <v>0</v>
      </c>
      <c r="H758" s="79"/>
      <c r="I758" s="78">
        <v>0</v>
      </c>
      <c r="J758" s="78">
        <f t="shared" si="265"/>
        <v>0</v>
      </c>
      <c r="K758" s="82"/>
      <c r="L758" s="78">
        <f t="shared" si="268"/>
        <v>0</v>
      </c>
      <c r="M758" s="78">
        <f t="shared" si="267"/>
        <v>0</v>
      </c>
      <c r="N758" s="78">
        <f t="shared" si="278"/>
        <v>0</v>
      </c>
      <c r="O758" s="82"/>
      <c r="P758" s="74"/>
    </row>
    <row r="759" spans="1:16" s="73" customFormat="1" x14ac:dyDescent="0.2">
      <c r="A759" s="72"/>
      <c r="B759" s="72" t="s">
        <v>1011</v>
      </c>
      <c r="C759" s="72" t="s">
        <v>457</v>
      </c>
      <c r="D759" s="78">
        <v>0</v>
      </c>
      <c r="E759" s="78">
        <v>0</v>
      </c>
      <c r="F759" s="78">
        <v>1739.85</v>
      </c>
      <c r="G759" s="78">
        <v>0</v>
      </c>
      <c r="H759" s="79"/>
      <c r="I759" s="78">
        <v>0</v>
      </c>
      <c r="J759" s="78">
        <f t="shared" si="265"/>
        <v>0</v>
      </c>
      <c r="K759" s="82"/>
      <c r="L759" s="78">
        <f t="shared" si="268"/>
        <v>434.96249999999998</v>
      </c>
      <c r="M759" s="78">
        <f t="shared" si="267"/>
        <v>0</v>
      </c>
      <c r="N759" s="78">
        <f t="shared" si="278"/>
        <v>0</v>
      </c>
      <c r="O759" s="82"/>
      <c r="P759" s="74"/>
    </row>
    <row r="760" spans="1:16" s="73" customFormat="1" x14ac:dyDescent="0.2">
      <c r="A760" s="72"/>
      <c r="B760" s="72" t="s">
        <v>1012</v>
      </c>
      <c r="C760" s="72" t="s">
        <v>772</v>
      </c>
      <c r="D760" s="78">
        <v>326</v>
      </c>
      <c r="E760" s="78">
        <v>241.5</v>
      </c>
      <c r="F760" s="78">
        <v>296.93</v>
      </c>
      <c r="G760" s="78">
        <v>491</v>
      </c>
      <c r="H760" s="79">
        <f t="shared" ref="H760:H770" si="280">(G760-F760)/F760</f>
        <v>0.65358838783551676</v>
      </c>
      <c r="I760" s="78">
        <v>450</v>
      </c>
      <c r="J760" s="78">
        <f t="shared" si="265"/>
        <v>635.29411764705878</v>
      </c>
      <c r="K760" s="82">
        <f t="shared" si="273"/>
        <v>0.29387804001437634</v>
      </c>
      <c r="L760" s="78">
        <f t="shared" si="268"/>
        <v>338.85750000000002</v>
      </c>
      <c r="M760" s="78">
        <f t="shared" si="267"/>
        <v>563.14705882352939</v>
      </c>
      <c r="N760" s="78">
        <v>0</v>
      </c>
      <c r="O760" s="82">
        <f t="shared" si="277"/>
        <v>-1</v>
      </c>
      <c r="P760" s="74"/>
    </row>
    <row r="761" spans="1:16" s="73" customFormat="1" x14ac:dyDescent="0.2">
      <c r="A761" s="72"/>
      <c r="B761" s="72" t="s">
        <v>1013</v>
      </c>
      <c r="C761" s="72" t="s">
        <v>837</v>
      </c>
      <c r="D761" s="78">
        <v>3718</v>
      </c>
      <c r="E761" s="78">
        <v>1295.3800000000001</v>
      </c>
      <c r="F761" s="78">
        <v>745.29</v>
      </c>
      <c r="G761" s="78">
        <v>4579.1899999999996</v>
      </c>
      <c r="H761" s="79">
        <f t="shared" si="280"/>
        <v>5.1441720672489897</v>
      </c>
      <c r="I761" s="78">
        <v>294.87</v>
      </c>
      <c r="J761" s="78">
        <f t="shared" si="265"/>
        <v>416.28705882352938</v>
      </c>
      <c r="K761" s="82">
        <f t="shared" si="273"/>
        <v>-0.90909155138277098</v>
      </c>
      <c r="L761" s="78">
        <f t="shared" si="268"/>
        <v>2584.4650000000001</v>
      </c>
      <c r="M761" s="78">
        <f t="shared" si="267"/>
        <v>2497.7385294117644</v>
      </c>
      <c r="N761" s="78">
        <v>750</v>
      </c>
      <c r="O761" s="82">
        <f t="shared" si="277"/>
        <v>-0.83621557524365664</v>
      </c>
      <c r="P761" s="74"/>
    </row>
    <row r="762" spans="1:16" s="73" customFormat="1" x14ac:dyDescent="0.2">
      <c r="A762" s="72"/>
      <c r="B762" s="72" t="s">
        <v>1014</v>
      </c>
      <c r="C762" s="72" t="s">
        <v>1015</v>
      </c>
      <c r="D762" s="78">
        <v>5162</v>
      </c>
      <c r="E762" s="78">
        <v>4850</v>
      </c>
      <c r="F762" s="78">
        <v>6287.5</v>
      </c>
      <c r="G762" s="78">
        <v>8508</v>
      </c>
      <c r="H762" s="79">
        <f t="shared" si="280"/>
        <v>0.35316103379721669</v>
      </c>
      <c r="I762" s="78">
        <v>3481</v>
      </c>
      <c r="J762" s="78">
        <f t="shared" si="265"/>
        <v>4914.3529411764703</v>
      </c>
      <c r="K762" s="82">
        <f t="shared" si="273"/>
        <v>-0.42238446859702983</v>
      </c>
      <c r="L762" s="78">
        <f t="shared" si="268"/>
        <v>6201.875</v>
      </c>
      <c r="M762" s="78">
        <f t="shared" si="267"/>
        <v>6711.1764705882351</v>
      </c>
      <c r="N762" s="78">
        <v>8000</v>
      </c>
      <c r="O762" s="82">
        <f t="shared" si="277"/>
        <v>-5.9708509637987774E-2</v>
      </c>
      <c r="P762" s="74"/>
    </row>
    <row r="763" spans="1:16" s="73" customFormat="1" x14ac:dyDescent="0.2">
      <c r="A763" s="72"/>
      <c r="B763" s="72" t="s">
        <v>1016</v>
      </c>
      <c r="C763" s="72" t="s">
        <v>1017</v>
      </c>
      <c r="D763" s="78">
        <v>150</v>
      </c>
      <c r="E763" s="78">
        <v>477</v>
      </c>
      <c r="F763" s="78">
        <v>174.21</v>
      </c>
      <c r="G763" s="78">
        <v>1271.71</v>
      </c>
      <c r="H763" s="79">
        <f t="shared" si="280"/>
        <v>6.2998679754319493</v>
      </c>
      <c r="I763" s="78">
        <v>0</v>
      </c>
      <c r="J763" s="78">
        <f t="shared" si="265"/>
        <v>0</v>
      </c>
      <c r="K763" s="82">
        <f t="shared" si="273"/>
        <v>-1</v>
      </c>
      <c r="L763" s="78">
        <f t="shared" si="268"/>
        <v>518.23</v>
      </c>
      <c r="M763" s="78">
        <f t="shared" si="267"/>
        <v>635.85500000000002</v>
      </c>
      <c r="N763" s="78">
        <v>0</v>
      </c>
      <c r="O763" s="82">
        <f t="shared" si="277"/>
        <v>-1</v>
      </c>
      <c r="P763" s="74"/>
    </row>
    <row r="764" spans="1:16" s="73" customFormat="1" x14ac:dyDescent="0.2">
      <c r="A764" s="72"/>
      <c r="B764" s="72" t="s">
        <v>1018</v>
      </c>
      <c r="C764" s="72" t="s">
        <v>1019</v>
      </c>
      <c r="D764" s="78">
        <v>1493.54</v>
      </c>
      <c r="E764" s="78">
        <v>1427.5</v>
      </c>
      <c r="F764" s="78">
        <v>0</v>
      </c>
      <c r="G764" s="78">
        <v>1473</v>
      </c>
      <c r="H764" s="79"/>
      <c r="I764" s="78">
        <v>786.5</v>
      </c>
      <c r="J764" s="78">
        <f t="shared" si="265"/>
        <v>1110.3529411764707</v>
      </c>
      <c r="K764" s="82">
        <f t="shared" si="273"/>
        <v>-0.24619623816940209</v>
      </c>
      <c r="L764" s="78">
        <f t="shared" si="268"/>
        <v>1098.51</v>
      </c>
      <c r="M764" s="78">
        <f t="shared" si="267"/>
        <v>1291.6764705882354</v>
      </c>
      <c r="N764" s="78">
        <v>1500</v>
      </c>
      <c r="O764" s="82">
        <f t="shared" si="277"/>
        <v>1.8329938900203666E-2</v>
      </c>
      <c r="P764" s="74"/>
    </row>
    <row r="765" spans="1:16" s="73" customFormat="1" x14ac:dyDescent="0.2">
      <c r="A765" s="72"/>
      <c r="B765" s="72" t="s">
        <v>1020</v>
      </c>
      <c r="C765" s="72" t="s">
        <v>1021</v>
      </c>
      <c r="D765" s="78">
        <v>1993.85</v>
      </c>
      <c r="E765" s="78">
        <v>0</v>
      </c>
      <c r="F765" s="78">
        <v>2027.03</v>
      </c>
      <c r="G765" s="78">
        <v>1727.51</v>
      </c>
      <c r="H765" s="79">
        <f t="shared" si="280"/>
        <v>-0.14776298328095785</v>
      </c>
      <c r="I765" s="78">
        <v>0</v>
      </c>
      <c r="J765" s="78">
        <f t="shared" si="265"/>
        <v>0</v>
      </c>
      <c r="K765" s="82">
        <f t="shared" si="273"/>
        <v>-1</v>
      </c>
      <c r="L765" s="78">
        <f t="shared" si="268"/>
        <v>1437.0975000000001</v>
      </c>
      <c r="M765" s="78">
        <f t="shared" si="267"/>
        <v>863.755</v>
      </c>
      <c r="N765" s="78">
        <v>3000</v>
      </c>
      <c r="O765" s="82">
        <f t="shared" si="277"/>
        <v>0.73660355077539352</v>
      </c>
      <c r="P765" s="74"/>
    </row>
    <row r="766" spans="1:16" s="73" customFormat="1" x14ac:dyDescent="0.2">
      <c r="A766" s="72"/>
      <c r="B766" s="72" t="s">
        <v>1022</v>
      </c>
      <c r="C766" s="72" t="s">
        <v>1023</v>
      </c>
      <c r="D766" s="78">
        <v>1081.46</v>
      </c>
      <c r="E766" s="78">
        <v>198.5</v>
      </c>
      <c r="F766" s="78">
        <v>7</v>
      </c>
      <c r="G766" s="78">
        <v>728.5</v>
      </c>
      <c r="H766" s="79">
        <f t="shared" si="280"/>
        <v>103.07142857142857</v>
      </c>
      <c r="I766" s="78">
        <v>0</v>
      </c>
      <c r="J766" s="78">
        <f t="shared" si="265"/>
        <v>0</v>
      </c>
      <c r="K766" s="82">
        <f t="shared" si="273"/>
        <v>-1</v>
      </c>
      <c r="L766" s="78">
        <f t="shared" si="268"/>
        <v>503.86500000000001</v>
      </c>
      <c r="M766" s="78">
        <f t="shared" si="267"/>
        <v>364.25</v>
      </c>
      <c r="N766" s="78">
        <v>1000</v>
      </c>
      <c r="O766" s="82">
        <f t="shared" si="277"/>
        <v>0.37268359643102267</v>
      </c>
      <c r="P766" s="74"/>
    </row>
    <row r="767" spans="1:16" s="73" customFormat="1" x14ac:dyDescent="0.2">
      <c r="A767" s="72"/>
      <c r="B767" s="72" t="s">
        <v>1024</v>
      </c>
      <c r="C767" s="72" t="s">
        <v>1025</v>
      </c>
      <c r="D767" s="78">
        <v>1279</v>
      </c>
      <c r="E767" s="78">
        <v>848.16</v>
      </c>
      <c r="F767" s="78">
        <v>2575.15</v>
      </c>
      <c r="G767" s="78">
        <v>1475.5</v>
      </c>
      <c r="H767" s="79">
        <f t="shared" si="280"/>
        <v>-0.42702366852416368</v>
      </c>
      <c r="I767" s="78">
        <v>1001.53</v>
      </c>
      <c r="J767" s="78">
        <f t="shared" si="265"/>
        <v>1413.924705882353</v>
      </c>
      <c r="K767" s="82">
        <f t="shared" si="273"/>
        <v>-4.1731815735443573E-2</v>
      </c>
      <c r="L767" s="78">
        <f t="shared" si="268"/>
        <v>1544.4524999999999</v>
      </c>
      <c r="M767" s="78">
        <f t="shared" si="267"/>
        <v>1444.7123529411765</v>
      </c>
      <c r="N767" s="78">
        <v>1500</v>
      </c>
      <c r="O767" s="82">
        <f t="shared" si="277"/>
        <v>1.6604540833615723E-2</v>
      </c>
      <c r="P767" s="74"/>
    </row>
    <row r="768" spans="1:16" s="73" customFormat="1" x14ac:dyDescent="0.2">
      <c r="A768" s="72"/>
      <c r="B768" s="72" t="s">
        <v>1026</v>
      </c>
      <c r="C768" s="72" t="s">
        <v>1027</v>
      </c>
      <c r="D768" s="78">
        <v>91.5</v>
      </c>
      <c r="E768" s="78">
        <v>0</v>
      </c>
      <c r="F768" s="78">
        <v>4239</v>
      </c>
      <c r="G768" s="78">
        <v>40</v>
      </c>
      <c r="H768" s="79">
        <f t="shared" si="280"/>
        <v>-0.99056381221986323</v>
      </c>
      <c r="I768" s="78">
        <v>3240.23</v>
      </c>
      <c r="J768" s="78">
        <f t="shared" si="265"/>
        <v>4574.4423529411761</v>
      </c>
      <c r="K768" s="82">
        <f t="shared" si="273"/>
        <v>113.3610588235294</v>
      </c>
      <c r="L768" s="78">
        <f t="shared" si="268"/>
        <v>1092.625</v>
      </c>
      <c r="M768" s="78">
        <f t="shared" si="267"/>
        <v>2307.221176470588</v>
      </c>
      <c r="N768" s="78">
        <v>3500</v>
      </c>
      <c r="O768" s="82">
        <f t="shared" si="277"/>
        <v>86.5</v>
      </c>
      <c r="P768" s="74"/>
    </row>
    <row r="769" spans="1:16" s="73" customFormat="1" x14ac:dyDescent="0.2">
      <c r="A769" s="72"/>
      <c r="B769" s="72"/>
      <c r="C769" s="72"/>
      <c r="D769" s="78" t="s">
        <v>47</v>
      </c>
      <c r="E769" s="78" t="s">
        <v>47</v>
      </c>
      <c r="F769" s="78" t="s">
        <v>47</v>
      </c>
      <c r="G769" s="78" t="s">
        <v>47</v>
      </c>
      <c r="H769" s="79"/>
      <c r="I769" s="78" t="s">
        <v>47</v>
      </c>
      <c r="J769" s="78"/>
      <c r="K769" s="82"/>
      <c r="L769" s="78"/>
      <c r="M769" s="78"/>
      <c r="N769" s="78"/>
      <c r="O769" s="81"/>
      <c r="P769" s="74"/>
    </row>
    <row r="770" spans="1:16" s="73" customFormat="1" x14ac:dyDescent="0.2">
      <c r="A770" s="72"/>
      <c r="B770" s="72"/>
      <c r="C770" s="77" t="s">
        <v>1028</v>
      </c>
      <c r="D770" s="80">
        <v>64482.54</v>
      </c>
      <c r="E770" s="80">
        <v>98021.91</v>
      </c>
      <c r="F770" s="80">
        <v>195542.07</v>
      </c>
      <c r="G770" s="80">
        <v>233003.41</v>
      </c>
      <c r="H770" s="79">
        <f t="shared" si="280"/>
        <v>0.19157688163984352</v>
      </c>
      <c r="I770" s="80">
        <v>324403.31</v>
      </c>
      <c r="J770" s="78">
        <f t="shared" si="265"/>
        <v>457981.14352941175</v>
      </c>
      <c r="K770" s="82">
        <f t="shared" si="273"/>
        <v>0.96555554070823146</v>
      </c>
      <c r="L770" s="78">
        <f t="shared" si="268"/>
        <v>147762.48250000001</v>
      </c>
      <c r="M770" s="78">
        <f>SUM(G770+J770)/2</f>
        <v>345492.27676470589</v>
      </c>
      <c r="N770" s="80">
        <f>SUM(N726:N768)</f>
        <v>269125</v>
      </c>
      <c r="O770" s="81">
        <f t="shared" si="277"/>
        <v>0.15502601442614078</v>
      </c>
      <c r="P770" s="74"/>
    </row>
    <row r="771" spans="1:16" s="73" customFormat="1" x14ac:dyDescent="0.2">
      <c r="A771" s="72"/>
      <c r="B771" s="72"/>
      <c r="C771" s="72"/>
      <c r="D771" s="78"/>
      <c r="E771" s="78"/>
      <c r="F771" s="78"/>
      <c r="G771" s="78"/>
      <c r="H771" s="79"/>
      <c r="I771" s="78"/>
      <c r="J771" s="78"/>
      <c r="K771" s="82"/>
      <c r="L771" s="78"/>
      <c r="M771" s="78"/>
      <c r="N771" s="78"/>
      <c r="O771" s="81"/>
      <c r="P771" s="74"/>
    </row>
    <row r="772" spans="1:16" s="73" customFormat="1" x14ac:dyDescent="0.2">
      <c r="A772" s="72"/>
      <c r="B772" s="72"/>
      <c r="C772" s="77" t="s">
        <v>1029</v>
      </c>
      <c r="D772" s="78"/>
      <c r="E772" s="78"/>
      <c r="F772" s="78"/>
      <c r="G772" s="78"/>
      <c r="H772" s="79"/>
      <c r="I772" s="78"/>
      <c r="J772" s="78"/>
      <c r="K772" s="82"/>
      <c r="L772" s="78"/>
      <c r="M772" s="78"/>
      <c r="N772" s="78"/>
      <c r="O772" s="81"/>
      <c r="P772" s="74"/>
    </row>
    <row r="773" spans="1:16" s="73" customFormat="1" x14ac:dyDescent="0.2">
      <c r="A773" s="72"/>
      <c r="B773" s="72"/>
      <c r="C773" s="72"/>
      <c r="D773" s="78"/>
      <c r="E773" s="78"/>
      <c r="F773" s="78"/>
      <c r="G773" s="78"/>
      <c r="H773" s="79"/>
      <c r="I773" s="78"/>
      <c r="J773" s="78"/>
      <c r="K773" s="82"/>
      <c r="L773" s="78"/>
      <c r="M773" s="78"/>
      <c r="N773" s="78"/>
      <c r="O773" s="81"/>
      <c r="P773" s="74"/>
    </row>
    <row r="774" spans="1:16" s="73" customFormat="1" x14ac:dyDescent="0.2">
      <c r="A774" s="72"/>
      <c r="B774" s="72" t="s">
        <v>1030</v>
      </c>
      <c r="C774" s="72" t="s">
        <v>1031</v>
      </c>
      <c r="D774" s="78">
        <v>22186.33</v>
      </c>
      <c r="E774" s="78">
        <v>19646.13</v>
      </c>
      <c r="F774" s="78">
        <v>23471</v>
      </c>
      <c r="G774" s="78">
        <v>22358.92</v>
      </c>
      <c r="H774" s="79">
        <f t="shared" ref="H774" si="281">(G774-F774)/F774</f>
        <v>-4.7381023390567156E-2</v>
      </c>
      <c r="I774" s="78">
        <v>35562.339999999997</v>
      </c>
      <c r="J774" s="78">
        <v>36000</v>
      </c>
      <c r="K774" s="82">
        <f t="shared" si="273"/>
        <v>0.61009565757201167</v>
      </c>
      <c r="L774" s="78">
        <f t="shared" ref="L774" si="282">SUM(D774:G774)/4</f>
        <v>21915.595000000001</v>
      </c>
      <c r="M774" s="78">
        <f t="shared" ref="M774:M802" si="283">SUM(G774+J774)/2</f>
        <v>29179.46</v>
      </c>
      <c r="N774" s="78">
        <v>37000</v>
      </c>
      <c r="O774" s="82">
        <f t="shared" si="277"/>
        <v>0.65482053694901199</v>
      </c>
      <c r="P774" s="74">
        <v>53000</v>
      </c>
    </row>
    <row r="775" spans="1:16" s="73" customFormat="1" x14ac:dyDescent="0.2">
      <c r="A775" s="72"/>
      <c r="B775" s="72" t="s">
        <v>1032</v>
      </c>
      <c r="C775" s="72" t="s">
        <v>358</v>
      </c>
      <c r="D775" s="78">
        <v>0</v>
      </c>
      <c r="E775" s="78">
        <v>0</v>
      </c>
      <c r="F775" s="78">
        <v>0</v>
      </c>
      <c r="G775" s="78">
        <v>0</v>
      </c>
      <c r="H775" s="79"/>
      <c r="I775" s="78">
        <v>0</v>
      </c>
      <c r="J775" s="78">
        <f t="shared" ref="J775:J804" si="284">+(I775/8.5)*12</f>
        <v>0</v>
      </c>
      <c r="K775" s="82"/>
      <c r="L775" s="78">
        <f t="shared" ref="L775:L804" si="285">SUM(D775:G775)/4</f>
        <v>0</v>
      </c>
      <c r="M775" s="78">
        <f t="shared" si="283"/>
        <v>0</v>
      </c>
      <c r="N775" s="78">
        <f t="shared" ref="N775:N802" si="286">M775</f>
        <v>0</v>
      </c>
      <c r="O775" s="82"/>
      <c r="P775" s="74"/>
    </row>
    <row r="776" spans="1:16" s="73" customFormat="1" x14ac:dyDescent="0.2">
      <c r="A776" s="72"/>
      <c r="B776" s="72" t="s">
        <v>1033</v>
      </c>
      <c r="C776" s="72" t="s">
        <v>314</v>
      </c>
      <c r="D776" s="78">
        <v>1447.02</v>
      </c>
      <c r="E776" s="78">
        <v>1330.29</v>
      </c>
      <c r="F776" s="78">
        <v>1795.53</v>
      </c>
      <c r="G776" s="78">
        <v>1710.46</v>
      </c>
      <c r="H776" s="79">
        <f t="shared" ref="H776" si="287">(G776-F776)/F776</f>
        <v>-4.7378768385936153E-2</v>
      </c>
      <c r="I776" s="78">
        <v>2720.53</v>
      </c>
      <c r="J776" s="78">
        <f t="shared" si="284"/>
        <v>3840.7482352941179</v>
      </c>
      <c r="K776" s="82">
        <f t="shared" si="273"/>
        <v>1.2454475610620055</v>
      </c>
      <c r="L776" s="78">
        <f t="shared" si="285"/>
        <v>1570.825</v>
      </c>
      <c r="M776" s="78">
        <f t="shared" si="283"/>
        <v>2775.604117647059</v>
      </c>
      <c r="N776" s="78">
        <v>2775</v>
      </c>
      <c r="O776" s="82">
        <f t="shared" si="277"/>
        <v>0.62237059036750342</v>
      </c>
      <c r="P776" s="74"/>
    </row>
    <row r="777" spans="1:16" s="73" customFormat="1" x14ac:dyDescent="0.2">
      <c r="A777" s="72"/>
      <c r="B777" s="72" t="s">
        <v>1034</v>
      </c>
      <c r="C777" s="72" t="s">
        <v>362</v>
      </c>
      <c r="D777" s="78">
        <v>0</v>
      </c>
      <c r="E777" s="78">
        <v>0</v>
      </c>
      <c r="F777" s="78">
        <v>84.7</v>
      </c>
      <c r="G777" s="78">
        <v>0</v>
      </c>
      <c r="H777" s="79"/>
      <c r="I777" s="78">
        <v>0</v>
      </c>
      <c r="J777" s="78">
        <f t="shared" si="284"/>
        <v>0</v>
      </c>
      <c r="K777" s="82"/>
      <c r="L777" s="78">
        <f t="shared" si="285"/>
        <v>21.175000000000001</v>
      </c>
      <c r="M777" s="78">
        <f t="shared" si="283"/>
        <v>0</v>
      </c>
      <c r="N777" s="78">
        <v>145</v>
      </c>
      <c r="O777" s="82"/>
      <c r="P777" s="74"/>
    </row>
    <row r="778" spans="1:16" s="73" customFormat="1" x14ac:dyDescent="0.2">
      <c r="A778" s="72"/>
      <c r="B778" s="72" t="s">
        <v>1035</v>
      </c>
      <c r="C778" s="72" t="s">
        <v>365</v>
      </c>
      <c r="D778" s="78">
        <v>0</v>
      </c>
      <c r="E778" s="78">
        <v>0</v>
      </c>
      <c r="F778" s="78">
        <v>0</v>
      </c>
      <c r="G778" s="78">
        <v>0</v>
      </c>
      <c r="H778" s="79"/>
      <c r="I778" s="78">
        <v>0</v>
      </c>
      <c r="J778" s="78">
        <f t="shared" si="284"/>
        <v>0</v>
      </c>
      <c r="K778" s="82"/>
      <c r="L778" s="78">
        <f t="shared" si="285"/>
        <v>0</v>
      </c>
      <c r="M778" s="78">
        <f t="shared" si="283"/>
        <v>0</v>
      </c>
      <c r="N778" s="78">
        <f t="shared" si="286"/>
        <v>0</v>
      </c>
      <c r="O778" s="82"/>
      <c r="P778" s="74"/>
    </row>
    <row r="779" spans="1:16" s="73" customFormat="1" x14ac:dyDescent="0.2">
      <c r="A779" s="72"/>
      <c r="B779" s="72" t="s">
        <v>1036</v>
      </c>
      <c r="C779" s="72" t="s">
        <v>331</v>
      </c>
      <c r="D779" s="78">
        <v>0</v>
      </c>
      <c r="E779" s="78">
        <v>0</v>
      </c>
      <c r="F779" s="78">
        <v>0</v>
      </c>
      <c r="G779" s="78">
        <v>0</v>
      </c>
      <c r="H779" s="79"/>
      <c r="I779" s="78">
        <v>0</v>
      </c>
      <c r="J779" s="78">
        <f t="shared" si="284"/>
        <v>0</v>
      </c>
      <c r="K779" s="82"/>
      <c r="L779" s="78">
        <f t="shared" si="285"/>
        <v>0</v>
      </c>
      <c r="M779" s="78">
        <f t="shared" si="283"/>
        <v>0</v>
      </c>
      <c r="N779" s="78">
        <f t="shared" si="286"/>
        <v>0</v>
      </c>
      <c r="O779" s="82"/>
      <c r="P779" s="74"/>
    </row>
    <row r="780" spans="1:16" s="73" customFormat="1" x14ac:dyDescent="0.2">
      <c r="A780" s="72"/>
      <c r="B780" s="72" t="s">
        <v>1037</v>
      </c>
      <c r="C780" s="72" t="s">
        <v>637</v>
      </c>
      <c r="D780" s="78">
        <v>0</v>
      </c>
      <c r="E780" s="78">
        <v>0</v>
      </c>
      <c r="F780" s="78">
        <v>1050</v>
      </c>
      <c r="G780" s="78">
        <v>0</v>
      </c>
      <c r="H780" s="79"/>
      <c r="I780" s="78">
        <v>0</v>
      </c>
      <c r="J780" s="78">
        <f t="shared" si="284"/>
        <v>0</v>
      </c>
      <c r="K780" s="82"/>
      <c r="L780" s="78">
        <f t="shared" si="285"/>
        <v>262.5</v>
      </c>
      <c r="M780" s="78">
        <f t="shared" si="283"/>
        <v>0</v>
      </c>
      <c r="N780" s="78">
        <v>250</v>
      </c>
      <c r="O780" s="82"/>
      <c r="P780" s="74"/>
    </row>
    <row r="781" spans="1:16" s="73" customFormat="1" x14ac:dyDescent="0.2">
      <c r="A781" s="72"/>
      <c r="B781" s="72" t="s">
        <v>1038</v>
      </c>
      <c r="C781" s="72" t="s">
        <v>974</v>
      </c>
      <c r="D781" s="78">
        <v>876.9</v>
      </c>
      <c r="E781" s="78">
        <v>0</v>
      </c>
      <c r="F781" s="78">
        <v>850.76</v>
      </c>
      <c r="G781" s="78">
        <v>302.25</v>
      </c>
      <c r="H781" s="79">
        <f t="shared" ref="H781:H785" si="288">(G781-F781)/F781</f>
        <v>-0.64472941840236964</v>
      </c>
      <c r="I781" s="78">
        <v>342.79</v>
      </c>
      <c r="J781" s="78">
        <f t="shared" si="284"/>
        <v>483.93882352941176</v>
      </c>
      <c r="K781" s="82">
        <f t="shared" si="273"/>
        <v>0.60112100423295867</v>
      </c>
      <c r="L781" s="78">
        <f t="shared" si="285"/>
        <v>507.47749999999996</v>
      </c>
      <c r="M781" s="78">
        <f t="shared" si="283"/>
        <v>393.09441176470591</v>
      </c>
      <c r="N781" s="78">
        <v>400</v>
      </c>
      <c r="O781" s="82">
        <f t="shared" si="277"/>
        <v>0.32340777502067825</v>
      </c>
      <c r="P781" s="74"/>
    </row>
    <row r="782" spans="1:16" s="73" customFormat="1" x14ac:dyDescent="0.2">
      <c r="A782" s="72"/>
      <c r="B782" s="72" t="s">
        <v>1039</v>
      </c>
      <c r="C782" s="72" t="s">
        <v>1040</v>
      </c>
      <c r="D782" s="78">
        <v>6360.93</v>
      </c>
      <c r="E782" s="78">
        <v>4616.49</v>
      </c>
      <c r="F782" s="78">
        <v>4413.88</v>
      </c>
      <c r="G782" s="78">
        <v>6628.65</v>
      </c>
      <c r="H782" s="79">
        <f t="shared" si="288"/>
        <v>0.50177394945037013</v>
      </c>
      <c r="I782" s="78">
        <v>2194.98</v>
      </c>
      <c r="J782" s="78">
        <f t="shared" si="284"/>
        <v>3098.7952941176472</v>
      </c>
      <c r="K782" s="82">
        <f t="shared" si="273"/>
        <v>-0.53251487193958835</v>
      </c>
      <c r="L782" s="78">
        <f t="shared" si="285"/>
        <v>5504.9874999999993</v>
      </c>
      <c r="M782" s="78">
        <f t="shared" si="283"/>
        <v>4863.722647058823</v>
      </c>
      <c r="N782" s="78">
        <v>4000</v>
      </c>
      <c r="O782" s="82">
        <f t="shared" si="277"/>
        <v>-0.39655887699607006</v>
      </c>
      <c r="P782" s="74"/>
    </row>
    <row r="783" spans="1:16" s="73" customFormat="1" x14ac:dyDescent="0.2">
      <c r="A783" s="72"/>
      <c r="B783" s="72" t="s">
        <v>1041</v>
      </c>
      <c r="C783" s="72" t="s">
        <v>1042</v>
      </c>
      <c r="D783" s="78">
        <v>6902.35</v>
      </c>
      <c r="E783" s="78">
        <v>3291.07</v>
      </c>
      <c r="F783" s="78">
        <v>4551.5</v>
      </c>
      <c r="G783" s="78">
        <v>511.9</v>
      </c>
      <c r="H783" s="79">
        <f t="shared" si="288"/>
        <v>-0.8875315829946171</v>
      </c>
      <c r="I783" s="78">
        <v>4111.66</v>
      </c>
      <c r="J783" s="78">
        <f t="shared" si="284"/>
        <v>5804.6964705882347</v>
      </c>
      <c r="K783" s="82">
        <f t="shared" si="273"/>
        <v>10.339512542661135</v>
      </c>
      <c r="L783" s="78">
        <f t="shared" si="285"/>
        <v>3814.2049999999999</v>
      </c>
      <c r="M783" s="78">
        <f t="shared" si="283"/>
        <v>3158.2982352941171</v>
      </c>
      <c r="N783" s="78">
        <v>5600</v>
      </c>
      <c r="O783" s="82">
        <f t="shared" si="277"/>
        <v>9.9396366477827716</v>
      </c>
      <c r="P783" s="74"/>
    </row>
    <row r="784" spans="1:16" s="73" customFormat="1" x14ac:dyDescent="0.2">
      <c r="A784" s="72"/>
      <c r="B784" s="72" t="s">
        <v>1043</v>
      </c>
      <c r="C784" s="72" t="s">
        <v>1044</v>
      </c>
      <c r="D784" s="78">
        <v>0</v>
      </c>
      <c r="E784" s="78">
        <v>65</v>
      </c>
      <c r="F784" s="78">
        <v>76</v>
      </c>
      <c r="G784" s="78">
        <v>126.4</v>
      </c>
      <c r="H784" s="79">
        <f t="shared" si="288"/>
        <v>0.66315789473684217</v>
      </c>
      <c r="I784" s="78">
        <v>176.8</v>
      </c>
      <c r="J784" s="78">
        <f t="shared" si="284"/>
        <v>249.60000000000002</v>
      </c>
      <c r="K784" s="82">
        <f t="shared" si="273"/>
        <v>0.97468354430379756</v>
      </c>
      <c r="L784" s="78">
        <f t="shared" si="285"/>
        <v>66.849999999999994</v>
      </c>
      <c r="M784" s="78">
        <f t="shared" si="283"/>
        <v>188</v>
      </c>
      <c r="N784" s="78">
        <v>200</v>
      </c>
      <c r="O784" s="82">
        <f t="shared" si="277"/>
        <v>0.58227848101265811</v>
      </c>
      <c r="P784" s="74" t="s">
        <v>1605</v>
      </c>
    </row>
    <row r="785" spans="1:16" s="73" customFormat="1" x14ac:dyDescent="0.2">
      <c r="A785" s="72"/>
      <c r="B785" s="72" t="s">
        <v>1045</v>
      </c>
      <c r="C785" s="72" t="s">
        <v>804</v>
      </c>
      <c r="D785" s="78">
        <v>0</v>
      </c>
      <c r="E785" s="78">
        <v>731.2</v>
      </c>
      <c r="F785" s="78">
        <v>694.29</v>
      </c>
      <c r="G785" s="78">
        <v>631.17999999999995</v>
      </c>
      <c r="H785" s="79">
        <f t="shared" si="288"/>
        <v>-9.0898615852165549E-2</v>
      </c>
      <c r="I785" s="78">
        <v>422.16</v>
      </c>
      <c r="J785" s="78">
        <f t="shared" si="284"/>
        <v>595.99058823529413</v>
      </c>
      <c r="K785" s="82">
        <f t="shared" si="273"/>
        <v>-5.5751785171751049E-2</v>
      </c>
      <c r="L785" s="78">
        <f t="shared" si="285"/>
        <v>514.16750000000002</v>
      </c>
      <c r="M785" s="78">
        <f t="shared" si="283"/>
        <v>613.58529411764698</v>
      </c>
      <c r="N785" s="78">
        <v>500</v>
      </c>
      <c r="O785" s="82">
        <f t="shared" si="277"/>
        <v>-0.20783294781203454</v>
      </c>
      <c r="P785" s="74"/>
    </row>
    <row r="786" spans="1:16" s="73" customFormat="1" x14ac:dyDescent="0.2">
      <c r="A786" s="72"/>
      <c r="B786" s="72" t="s">
        <v>1046</v>
      </c>
      <c r="C786" s="72" t="s">
        <v>318</v>
      </c>
      <c r="D786" s="78">
        <v>0</v>
      </c>
      <c r="E786" s="78">
        <v>0</v>
      </c>
      <c r="F786" s="78">
        <v>43.5</v>
      </c>
      <c r="G786" s="78">
        <v>0</v>
      </c>
      <c r="H786" s="79"/>
      <c r="I786" s="78">
        <v>0</v>
      </c>
      <c r="J786" s="78">
        <f t="shared" si="284"/>
        <v>0</v>
      </c>
      <c r="K786" s="82"/>
      <c r="L786" s="78">
        <f t="shared" si="285"/>
        <v>10.875</v>
      </c>
      <c r="M786" s="78">
        <f t="shared" si="283"/>
        <v>0</v>
      </c>
      <c r="N786" s="78">
        <f t="shared" si="286"/>
        <v>0</v>
      </c>
      <c r="O786" s="82"/>
      <c r="P786" s="74"/>
    </row>
    <row r="787" spans="1:16" s="73" customFormat="1" x14ac:dyDescent="0.2">
      <c r="A787" s="72"/>
      <c r="B787" s="72" t="s">
        <v>1047</v>
      </c>
      <c r="C787" s="72" t="s">
        <v>1048</v>
      </c>
      <c r="D787" s="78">
        <v>16660.78</v>
      </c>
      <c r="E787" s="78">
        <v>18513.14</v>
      </c>
      <c r="F787" s="78">
        <v>25074.05</v>
      </c>
      <c r="G787" s="78">
        <v>23995.02</v>
      </c>
      <c r="H787" s="79">
        <f t="shared" ref="H787" si="289">(G787-F787)/F787</f>
        <v>-4.3033734079656015E-2</v>
      </c>
      <c r="I787" s="78">
        <v>19623.36</v>
      </c>
      <c r="J787" s="78">
        <f t="shared" si="284"/>
        <v>27703.56705882353</v>
      </c>
      <c r="K787" s="82">
        <f t="shared" si="273"/>
        <v>0.15455486425197934</v>
      </c>
      <c r="L787" s="78">
        <f t="shared" si="285"/>
        <v>21060.747500000001</v>
      </c>
      <c r="M787" s="78">
        <f t="shared" si="283"/>
        <v>25849.293529411763</v>
      </c>
      <c r="N787" s="78">
        <v>22000</v>
      </c>
      <c r="O787" s="82">
        <f t="shared" si="277"/>
        <v>-8.3143085523579491E-2</v>
      </c>
      <c r="P787" s="74"/>
    </row>
    <row r="788" spans="1:16" s="73" customFormat="1" x14ac:dyDescent="0.2">
      <c r="A788" s="72"/>
      <c r="B788" s="72" t="s">
        <v>1049</v>
      </c>
      <c r="C788" s="72" t="s">
        <v>1050</v>
      </c>
      <c r="D788" s="78">
        <v>0</v>
      </c>
      <c r="E788" s="78">
        <v>0</v>
      </c>
      <c r="F788" s="78">
        <v>0</v>
      </c>
      <c r="G788" s="78">
        <v>0</v>
      </c>
      <c r="H788" s="79"/>
      <c r="I788" s="78">
        <v>0</v>
      </c>
      <c r="J788" s="78">
        <f t="shared" si="284"/>
        <v>0</v>
      </c>
      <c r="K788" s="82"/>
      <c r="L788" s="78">
        <f t="shared" si="285"/>
        <v>0</v>
      </c>
      <c r="M788" s="78">
        <f t="shared" si="283"/>
        <v>0</v>
      </c>
      <c r="N788" s="78">
        <f t="shared" si="286"/>
        <v>0</v>
      </c>
      <c r="O788" s="81"/>
      <c r="P788" s="74"/>
    </row>
    <row r="789" spans="1:16" s="73" customFormat="1" x14ac:dyDescent="0.2">
      <c r="A789" s="72"/>
      <c r="B789" s="72" t="s">
        <v>1051</v>
      </c>
      <c r="C789" s="72" t="s">
        <v>1052</v>
      </c>
      <c r="D789" s="78">
        <v>0</v>
      </c>
      <c r="E789" s="78">
        <v>0</v>
      </c>
      <c r="F789" s="78">
        <v>0</v>
      </c>
      <c r="G789" s="78">
        <v>0</v>
      </c>
      <c r="H789" s="79"/>
      <c r="I789" s="78">
        <v>0</v>
      </c>
      <c r="J789" s="78">
        <f t="shared" si="284"/>
        <v>0</v>
      </c>
      <c r="K789" s="82"/>
      <c r="L789" s="78">
        <f t="shared" si="285"/>
        <v>0</v>
      </c>
      <c r="M789" s="78">
        <f t="shared" si="283"/>
        <v>0</v>
      </c>
      <c r="N789" s="78">
        <f t="shared" si="286"/>
        <v>0</v>
      </c>
      <c r="O789" s="81"/>
      <c r="P789" s="74"/>
    </row>
    <row r="790" spans="1:16" s="73" customFormat="1" x14ac:dyDescent="0.2">
      <c r="A790" s="72"/>
      <c r="B790" s="72" t="s">
        <v>1053</v>
      </c>
      <c r="C790" s="72" t="s">
        <v>947</v>
      </c>
      <c r="D790" s="78">
        <v>0</v>
      </c>
      <c r="E790" s="78">
        <v>0</v>
      </c>
      <c r="F790" s="78">
        <v>0</v>
      </c>
      <c r="G790" s="78">
        <v>0</v>
      </c>
      <c r="H790" s="79"/>
      <c r="I790" s="78">
        <v>0</v>
      </c>
      <c r="J790" s="78">
        <f t="shared" si="284"/>
        <v>0</v>
      </c>
      <c r="K790" s="82"/>
      <c r="L790" s="78">
        <f t="shared" si="285"/>
        <v>0</v>
      </c>
      <c r="M790" s="78">
        <f t="shared" si="283"/>
        <v>0</v>
      </c>
      <c r="N790" s="78">
        <f t="shared" si="286"/>
        <v>0</v>
      </c>
      <c r="O790" s="81"/>
      <c r="P790" s="74"/>
    </row>
    <row r="791" spans="1:16" s="73" customFormat="1" x14ac:dyDescent="0.2">
      <c r="A791" s="72"/>
      <c r="B791" s="72" t="s">
        <v>1054</v>
      </c>
      <c r="C791" s="72" t="s">
        <v>449</v>
      </c>
      <c r="D791" s="78">
        <v>0</v>
      </c>
      <c r="E791" s="78">
        <v>0</v>
      </c>
      <c r="F791" s="78">
        <v>623.88</v>
      </c>
      <c r="G791" s="78">
        <v>20255.52</v>
      </c>
      <c r="H791" s="79">
        <f t="shared" ref="H791:H792" si="290">(G791-F791)/F791</f>
        <v>31.46701288709367</v>
      </c>
      <c r="I791" s="78">
        <v>9505.65</v>
      </c>
      <c r="J791" s="78">
        <f t="shared" si="284"/>
        <v>13419.741176470587</v>
      </c>
      <c r="K791" s="82">
        <f t="shared" si="273"/>
        <v>-0.33747733079819298</v>
      </c>
      <c r="L791" s="78">
        <f t="shared" si="285"/>
        <v>5219.8500000000004</v>
      </c>
      <c r="M791" s="78">
        <f t="shared" si="283"/>
        <v>16837.630588235294</v>
      </c>
      <c r="N791" s="78">
        <v>5000</v>
      </c>
      <c r="O791" s="82">
        <f t="shared" si="277"/>
        <v>-0.75315370822373362</v>
      </c>
      <c r="P791" s="74"/>
    </row>
    <row r="792" spans="1:16" s="73" customFormat="1" x14ac:dyDescent="0.2">
      <c r="A792" s="72"/>
      <c r="B792" s="72" t="s">
        <v>1055</v>
      </c>
      <c r="C792" s="72" t="s">
        <v>689</v>
      </c>
      <c r="D792" s="78">
        <v>672.03</v>
      </c>
      <c r="E792" s="78">
        <v>923.54</v>
      </c>
      <c r="F792" s="78">
        <v>1233.3900000000001</v>
      </c>
      <c r="G792" s="78">
        <v>3946.85</v>
      </c>
      <c r="H792" s="79">
        <f t="shared" si="290"/>
        <v>2.2000016215471181</v>
      </c>
      <c r="I792" s="78">
        <v>790.68</v>
      </c>
      <c r="J792" s="78">
        <f t="shared" si="284"/>
        <v>1116.2541176470588</v>
      </c>
      <c r="K792" s="82">
        <f t="shared" si="273"/>
        <v>-0.71717847963640391</v>
      </c>
      <c r="L792" s="78">
        <f t="shared" si="285"/>
        <v>1693.9524999999999</v>
      </c>
      <c r="M792" s="78">
        <f t="shared" si="283"/>
        <v>2531.5520588235295</v>
      </c>
      <c r="N792" s="78">
        <v>1000</v>
      </c>
      <c r="O792" s="82">
        <f t="shared" si="277"/>
        <v>-0.74663339118537564</v>
      </c>
      <c r="P792" s="74"/>
    </row>
    <row r="793" spans="1:16" s="73" customFormat="1" x14ac:dyDescent="0.2">
      <c r="A793" s="72"/>
      <c r="B793" s="72" t="s">
        <v>1056</v>
      </c>
      <c r="C793" s="72" t="s">
        <v>1057</v>
      </c>
      <c r="D793" s="78">
        <v>0</v>
      </c>
      <c r="E793" s="78">
        <v>0</v>
      </c>
      <c r="F793" s="78">
        <v>0</v>
      </c>
      <c r="G793" s="78">
        <v>0</v>
      </c>
      <c r="H793" s="79"/>
      <c r="I793" s="78">
        <v>0</v>
      </c>
      <c r="J793" s="78">
        <f t="shared" si="284"/>
        <v>0</v>
      </c>
      <c r="K793" s="82"/>
      <c r="L793" s="78">
        <f t="shared" si="285"/>
        <v>0</v>
      </c>
      <c r="M793" s="78">
        <f t="shared" si="283"/>
        <v>0</v>
      </c>
      <c r="N793" s="78">
        <f t="shared" si="286"/>
        <v>0</v>
      </c>
      <c r="O793" s="81"/>
      <c r="P793" s="74"/>
    </row>
    <row r="794" spans="1:16" s="73" customFormat="1" x14ac:dyDescent="0.2">
      <c r="A794" s="72"/>
      <c r="B794" s="72" t="s">
        <v>1058</v>
      </c>
      <c r="C794" s="72" t="s">
        <v>457</v>
      </c>
      <c r="D794" s="78">
        <v>0</v>
      </c>
      <c r="E794" s="78">
        <v>0</v>
      </c>
      <c r="F794" s="78">
        <v>0</v>
      </c>
      <c r="G794" s="78">
        <v>0</v>
      </c>
      <c r="H794" s="79"/>
      <c r="I794" s="78">
        <v>0</v>
      </c>
      <c r="J794" s="78">
        <f t="shared" si="284"/>
        <v>0</v>
      </c>
      <c r="K794" s="82"/>
      <c r="L794" s="78">
        <f t="shared" si="285"/>
        <v>0</v>
      </c>
      <c r="M794" s="78">
        <f t="shared" si="283"/>
        <v>0</v>
      </c>
      <c r="N794" s="78">
        <f t="shared" si="286"/>
        <v>0</v>
      </c>
      <c r="O794" s="81"/>
      <c r="P794" s="74"/>
    </row>
    <row r="795" spans="1:16" s="73" customFormat="1" x14ac:dyDescent="0.2">
      <c r="A795" s="72"/>
      <c r="B795" s="72" t="s">
        <v>1059</v>
      </c>
      <c r="C795" s="72" t="s">
        <v>1060</v>
      </c>
      <c r="D795" s="78">
        <v>4503.88</v>
      </c>
      <c r="E795" s="78">
        <v>1008.02</v>
      </c>
      <c r="F795" s="78">
        <v>4985.96</v>
      </c>
      <c r="G795" s="78">
        <v>1747.23</v>
      </c>
      <c r="H795" s="79">
        <f t="shared" ref="H795" si="291">(G795-F795)/F795</f>
        <v>-0.64956999253904968</v>
      </c>
      <c r="I795" s="78">
        <v>3711.14</v>
      </c>
      <c r="J795" s="78">
        <f t="shared" si="284"/>
        <v>5239.2564705882351</v>
      </c>
      <c r="K795" s="82">
        <f t="shared" si="273"/>
        <v>1.9986072071726304</v>
      </c>
      <c r="L795" s="78">
        <f t="shared" si="285"/>
        <v>3061.2725</v>
      </c>
      <c r="M795" s="78">
        <f t="shared" si="283"/>
        <v>3493.2432352941178</v>
      </c>
      <c r="N795" s="78">
        <v>5000</v>
      </c>
      <c r="O795" s="81">
        <f t="shared" si="277"/>
        <v>1.8616724758617926</v>
      </c>
      <c r="P795" s="74"/>
    </row>
    <row r="796" spans="1:16" s="73" customFormat="1" hidden="1" x14ac:dyDescent="0.2">
      <c r="A796" s="72"/>
      <c r="B796" s="72" t="s">
        <v>1061</v>
      </c>
      <c r="C796" s="72" t="s">
        <v>1062</v>
      </c>
      <c r="D796" s="78">
        <v>0</v>
      </c>
      <c r="E796" s="78">
        <v>0</v>
      </c>
      <c r="F796" s="78">
        <v>0</v>
      </c>
      <c r="G796" s="78">
        <v>0</v>
      </c>
      <c r="H796" s="79"/>
      <c r="I796" s="78">
        <v>0</v>
      </c>
      <c r="J796" s="78">
        <f t="shared" si="284"/>
        <v>0</v>
      </c>
      <c r="K796" s="82"/>
      <c r="L796" s="78">
        <f t="shared" si="285"/>
        <v>0</v>
      </c>
      <c r="M796" s="78">
        <f t="shared" si="283"/>
        <v>0</v>
      </c>
      <c r="N796" s="78">
        <f t="shared" si="286"/>
        <v>0</v>
      </c>
      <c r="O796" s="81"/>
      <c r="P796" s="74"/>
    </row>
    <row r="797" spans="1:16" s="73" customFormat="1" hidden="1" x14ac:dyDescent="0.2">
      <c r="A797" s="72"/>
      <c r="B797" s="72" t="s">
        <v>1063</v>
      </c>
      <c r="C797" s="72" t="s">
        <v>1064</v>
      </c>
      <c r="D797" s="78">
        <v>0</v>
      </c>
      <c r="E797" s="78">
        <v>0</v>
      </c>
      <c r="F797" s="78">
        <v>0</v>
      </c>
      <c r="G797" s="78">
        <v>0</v>
      </c>
      <c r="H797" s="79"/>
      <c r="I797" s="78">
        <v>0</v>
      </c>
      <c r="J797" s="78">
        <f t="shared" si="284"/>
        <v>0</v>
      </c>
      <c r="K797" s="82"/>
      <c r="L797" s="78">
        <f t="shared" si="285"/>
        <v>0</v>
      </c>
      <c r="M797" s="78">
        <f t="shared" si="283"/>
        <v>0</v>
      </c>
      <c r="N797" s="78">
        <f t="shared" si="286"/>
        <v>0</v>
      </c>
      <c r="O797" s="81"/>
      <c r="P797" s="74"/>
    </row>
    <row r="798" spans="1:16" s="73" customFormat="1" hidden="1" x14ac:dyDescent="0.2">
      <c r="A798" s="72"/>
      <c r="B798" s="72" t="s">
        <v>1065</v>
      </c>
      <c r="C798" s="72" t="s">
        <v>605</v>
      </c>
      <c r="D798" s="78">
        <v>0</v>
      </c>
      <c r="E798" s="78">
        <v>0</v>
      </c>
      <c r="F798" s="78">
        <v>0</v>
      </c>
      <c r="G798" s="78">
        <v>0</v>
      </c>
      <c r="H798" s="79"/>
      <c r="I798" s="78">
        <v>0</v>
      </c>
      <c r="J798" s="78">
        <f t="shared" si="284"/>
        <v>0</v>
      </c>
      <c r="K798" s="82"/>
      <c r="L798" s="78">
        <f t="shared" si="285"/>
        <v>0</v>
      </c>
      <c r="M798" s="78">
        <f t="shared" si="283"/>
        <v>0</v>
      </c>
      <c r="N798" s="78">
        <f t="shared" si="286"/>
        <v>0</v>
      </c>
      <c r="O798" s="81"/>
      <c r="P798" s="74"/>
    </row>
    <row r="799" spans="1:16" s="73" customFormat="1" hidden="1" x14ac:dyDescent="0.2">
      <c r="A799" s="72"/>
      <c r="B799" s="72" t="s">
        <v>1066</v>
      </c>
      <c r="C799" s="72" t="s">
        <v>1067</v>
      </c>
      <c r="D799" s="78">
        <v>0</v>
      </c>
      <c r="E799" s="78">
        <v>0</v>
      </c>
      <c r="F799" s="78">
        <v>0</v>
      </c>
      <c r="G799" s="78">
        <v>0</v>
      </c>
      <c r="H799" s="79"/>
      <c r="I799" s="78">
        <v>0</v>
      </c>
      <c r="J799" s="78">
        <f t="shared" si="284"/>
        <v>0</v>
      </c>
      <c r="K799" s="82"/>
      <c r="L799" s="78">
        <f t="shared" si="285"/>
        <v>0</v>
      </c>
      <c r="M799" s="78">
        <f t="shared" si="283"/>
        <v>0</v>
      </c>
      <c r="N799" s="78">
        <f t="shared" si="286"/>
        <v>0</v>
      </c>
      <c r="O799" s="81"/>
      <c r="P799" s="74"/>
    </row>
    <row r="800" spans="1:16" s="73" customFormat="1" hidden="1" x14ac:dyDescent="0.2">
      <c r="A800" s="72"/>
      <c r="B800" s="72" t="s">
        <v>1068</v>
      </c>
      <c r="C800" s="72" t="s">
        <v>1069</v>
      </c>
      <c r="D800" s="78">
        <v>0</v>
      </c>
      <c r="E800" s="78">
        <v>0</v>
      </c>
      <c r="F800" s="78">
        <v>0</v>
      </c>
      <c r="G800" s="78">
        <v>0</v>
      </c>
      <c r="H800" s="79"/>
      <c r="I800" s="78">
        <v>0</v>
      </c>
      <c r="J800" s="78">
        <f t="shared" si="284"/>
        <v>0</v>
      </c>
      <c r="K800" s="82"/>
      <c r="L800" s="78">
        <f t="shared" si="285"/>
        <v>0</v>
      </c>
      <c r="M800" s="78">
        <f t="shared" si="283"/>
        <v>0</v>
      </c>
      <c r="N800" s="78">
        <f t="shared" si="286"/>
        <v>0</v>
      </c>
      <c r="O800" s="81"/>
      <c r="P800" s="74"/>
    </row>
    <row r="801" spans="1:16" s="73" customFormat="1" hidden="1" x14ac:dyDescent="0.2">
      <c r="A801" s="72"/>
      <c r="B801" s="72" t="s">
        <v>1070</v>
      </c>
      <c r="C801" s="72" t="s">
        <v>1050</v>
      </c>
      <c r="D801" s="78">
        <v>0</v>
      </c>
      <c r="E801" s="78">
        <v>0</v>
      </c>
      <c r="F801" s="78">
        <v>0</v>
      </c>
      <c r="G801" s="78">
        <v>0</v>
      </c>
      <c r="H801" s="79"/>
      <c r="I801" s="78">
        <v>0</v>
      </c>
      <c r="J801" s="78">
        <f t="shared" si="284"/>
        <v>0</v>
      </c>
      <c r="K801" s="82"/>
      <c r="L801" s="78">
        <f t="shared" si="285"/>
        <v>0</v>
      </c>
      <c r="M801" s="78">
        <f t="shared" si="283"/>
        <v>0</v>
      </c>
      <c r="N801" s="78">
        <f t="shared" si="286"/>
        <v>0</v>
      </c>
      <c r="O801" s="81"/>
      <c r="P801" s="74"/>
    </row>
    <row r="802" spans="1:16" s="73" customFormat="1" hidden="1" x14ac:dyDescent="0.2">
      <c r="A802" s="72"/>
      <c r="B802" s="72" t="s">
        <v>1071</v>
      </c>
      <c r="C802" s="72" t="s">
        <v>485</v>
      </c>
      <c r="D802" s="78">
        <v>0</v>
      </c>
      <c r="E802" s="78">
        <v>0</v>
      </c>
      <c r="F802" s="78">
        <v>0</v>
      </c>
      <c r="G802" s="78">
        <v>0</v>
      </c>
      <c r="H802" s="79"/>
      <c r="I802" s="78">
        <v>0</v>
      </c>
      <c r="J802" s="78">
        <f t="shared" si="284"/>
        <v>0</v>
      </c>
      <c r="K802" s="82"/>
      <c r="L802" s="78">
        <f t="shared" si="285"/>
        <v>0</v>
      </c>
      <c r="M802" s="78">
        <f t="shared" si="283"/>
        <v>0</v>
      </c>
      <c r="N802" s="78">
        <f t="shared" si="286"/>
        <v>0</v>
      </c>
      <c r="O802" s="81"/>
      <c r="P802" s="74"/>
    </row>
    <row r="803" spans="1:16" s="73" customFormat="1" x14ac:dyDescent="0.2">
      <c r="A803" s="72"/>
      <c r="B803" s="72"/>
      <c r="C803" s="72"/>
      <c r="D803" s="78" t="s">
        <v>47</v>
      </c>
      <c r="E803" s="78" t="s">
        <v>47</v>
      </c>
      <c r="F803" s="78" t="s">
        <v>47</v>
      </c>
      <c r="G803" s="78" t="s">
        <v>47</v>
      </c>
      <c r="H803" s="79"/>
      <c r="I803" s="78" t="s">
        <v>47</v>
      </c>
      <c r="J803" s="78"/>
      <c r="K803" s="82"/>
      <c r="L803" s="78"/>
      <c r="M803" s="78"/>
      <c r="N803" s="78"/>
      <c r="O803" s="81"/>
      <c r="P803" s="74"/>
    </row>
    <row r="804" spans="1:16" s="73" customFormat="1" x14ac:dyDescent="0.2">
      <c r="A804" s="72"/>
      <c r="B804" s="72"/>
      <c r="C804" s="77" t="s">
        <v>1072</v>
      </c>
      <c r="D804" s="80">
        <v>59610.22</v>
      </c>
      <c r="E804" s="80">
        <v>50124.88</v>
      </c>
      <c r="F804" s="80">
        <v>68948.44</v>
      </c>
      <c r="G804" s="80">
        <v>82214.38</v>
      </c>
      <c r="H804" s="79">
        <f t="shared" ref="H804" si="292">(G804-F804)/F804</f>
        <v>0.19240377302227579</v>
      </c>
      <c r="I804" s="80">
        <v>79162.09</v>
      </c>
      <c r="J804" s="78">
        <f t="shared" si="284"/>
        <v>111758.24470588235</v>
      </c>
      <c r="K804" s="82">
        <f>(J804-G804)/G804</f>
        <v>0.35935154781781897</v>
      </c>
      <c r="L804" s="78">
        <f t="shared" si="285"/>
        <v>65224.480000000003</v>
      </c>
      <c r="M804" s="78">
        <f>SUM(G804+J804)/2</f>
        <v>96986.312352941168</v>
      </c>
      <c r="N804" s="80">
        <f>SUM(N774:N802)</f>
        <v>83870</v>
      </c>
      <c r="O804" s="82">
        <f t="shared" si="277"/>
        <v>2.013783963340714E-2</v>
      </c>
      <c r="P804" s="74"/>
    </row>
    <row r="805" spans="1:16" s="73" customFormat="1" x14ac:dyDescent="0.2">
      <c r="A805" s="72"/>
      <c r="B805" s="72"/>
      <c r="C805" s="72"/>
      <c r="D805" s="78"/>
      <c r="E805" s="78"/>
      <c r="F805" s="78"/>
      <c r="G805" s="78"/>
      <c r="H805" s="79"/>
      <c r="I805" s="78"/>
      <c r="J805" s="78"/>
      <c r="K805" s="82"/>
      <c r="L805" s="78"/>
      <c r="M805" s="78"/>
      <c r="N805" s="78"/>
      <c r="O805" s="82"/>
      <c r="P805" s="74"/>
    </row>
    <row r="806" spans="1:16" s="73" customFormat="1" x14ac:dyDescent="0.2">
      <c r="A806" s="72"/>
      <c r="B806" s="72"/>
      <c r="C806" s="77" t="s">
        <v>170</v>
      </c>
      <c r="D806" s="78"/>
      <c r="E806" s="78"/>
      <c r="F806" s="78"/>
      <c r="G806" s="78"/>
      <c r="H806" s="79"/>
      <c r="I806" s="78"/>
      <c r="J806" s="78"/>
      <c r="K806" s="82"/>
      <c r="L806" s="78"/>
      <c r="M806" s="78"/>
      <c r="N806" s="78"/>
      <c r="O806" s="82"/>
      <c r="P806" s="74"/>
    </row>
    <row r="807" spans="1:16" s="73" customFormat="1" x14ac:dyDescent="0.2">
      <c r="A807" s="72"/>
      <c r="B807" s="72"/>
      <c r="C807" s="77"/>
      <c r="D807" s="78"/>
      <c r="E807" s="78"/>
      <c r="F807" s="78"/>
      <c r="G807" s="78"/>
      <c r="H807" s="79"/>
      <c r="I807" s="78"/>
      <c r="J807" s="78"/>
      <c r="K807" s="82"/>
      <c r="L807" s="78"/>
      <c r="M807" s="78"/>
      <c r="N807" s="78"/>
      <c r="O807" s="82"/>
      <c r="P807" s="74"/>
    </row>
    <row r="808" spans="1:16" s="73" customFormat="1" x14ac:dyDescent="0.2">
      <c r="A808" s="72"/>
      <c r="B808" s="72" t="s">
        <v>1073</v>
      </c>
      <c r="C808" s="72" t="s">
        <v>1074</v>
      </c>
      <c r="D808" s="78">
        <v>0</v>
      </c>
      <c r="E808" s="78">
        <v>0</v>
      </c>
      <c r="F808" s="78">
        <v>0</v>
      </c>
      <c r="G808" s="78">
        <v>0</v>
      </c>
      <c r="H808" s="79"/>
      <c r="I808" s="78">
        <v>0</v>
      </c>
      <c r="J808" s="78">
        <f t="shared" ref="J808:J838" si="293">+(I808/8.5)*12</f>
        <v>0</v>
      </c>
      <c r="K808" s="82"/>
      <c r="L808" s="78">
        <f t="shared" ref="L808" si="294">SUM(D808:G808)/4</f>
        <v>0</v>
      </c>
      <c r="M808" s="78">
        <f t="shared" ref="M808:M835" si="295">SUM(G808+J808)/2</f>
        <v>0</v>
      </c>
      <c r="N808" s="78">
        <f>M808</f>
        <v>0</v>
      </c>
      <c r="O808" s="82"/>
      <c r="P808" s="74"/>
    </row>
    <row r="809" spans="1:16" s="73" customFormat="1" x14ac:dyDescent="0.2">
      <c r="A809" s="72"/>
      <c r="B809" s="72" t="s">
        <v>1075</v>
      </c>
      <c r="C809" s="72" t="s">
        <v>1076</v>
      </c>
      <c r="D809" s="78">
        <v>0</v>
      </c>
      <c r="E809" s="78">
        <v>0</v>
      </c>
      <c r="F809" s="78">
        <v>0</v>
      </c>
      <c r="G809" s="78">
        <v>0</v>
      </c>
      <c r="H809" s="79"/>
      <c r="I809" s="78">
        <v>0</v>
      </c>
      <c r="J809" s="78">
        <f t="shared" si="293"/>
        <v>0</v>
      </c>
      <c r="K809" s="82"/>
      <c r="L809" s="78">
        <f t="shared" ref="L809:L838" si="296">SUM(D809:G809)/4</f>
        <v>0</v>
      </c>
      <c r="M809" s="78">
        <f t="shared" si="295"/>
        <v>0</v>
      </c>
      <c r="N809" s="78">
        <f t="shared" ref="N809:N834" si="297">M809</f>
        <v>0</v>
      </c>
      <c r="O809" s="82"/>
      <c r="P809" s="74"/>
    </row>
    <row r="810" spans="1:16" s="73" customFormat="1" x14ac:dyDescent="0.2">
      <c r="A810" s="72"/>
      <c r="B810" s="72" t="s">
        <v>1077</v>
      </c>
      <c r="C810" s="72" t="s">
        <v>1078</v>
      </c>
      <c r="D810" s="78">
        <v>360</v>
      </c>
      <c r="E810" s="78">
        <v>881.56</v>
      </c>
      <c r="F810" s="78">
        <v>799.92</v>
      </c>
      <c r="G810" s="78">
        <v>869.3</v>
      </c>
      <c r="H810" s="79">
        <f t="shared" ref="H810" si="298">(G810-F810)/F810</f>
        <v>8.6733673367336728E-2</v>
      </c>
      <c r="I810" s="78">
        <v>315.12</v>
      </c>
      <c r="J810" s="78">
        <f t="shared" si="293"/>
        <v>444.87529411764706</v>
      </c>
      <c r="K810" s="82">
        <f>(J810-G810)/G810</f>
        <v>-0.48823732414857118</v>
      </c>
      <c r="L810" s="78">
        <f t="shared" si="296"/>
        <v>727.69499999999994</v>
      </c>
      <c r="M810" s="78">
        <f t="shared" si="295"/>
        <v>657.08764705882345</v>
      </c>
      <c r="N810" s="78">
        <v>500</v>
      </c>
      <c r="O810" s="82">
        <f t="shared" si="277"/>
        <v>-0.42482457149430575</v>
      </c>
      <c r="P810" s="74"/>
    </row>
    <row r="811" spans="1:16" s="73" customFormat="1" x14ac:dyDescent="0.2">
      <c r="A811" s="72"/>
      <c r="B811" s="72" t="s">
        <v>1079</v>
      </c>
      <c r="C811" s="72" t="s">
        <v>383</v>
      </c>
      <c r="D811" s="78">
        <v>0</v>
      </c>
      <c r="E811" s="78">
        <v>0</v>
      </c>
      <c r="F811" s="78">
        <v>861.53</v>
      </c>
      <c r="G811" s="78">
        <v>0</v>
      </c>
      <c r="H811" s="79"/>
      <c r="I811" s="78">
        <v>636.51</v>
      </c>
      <c r="J811" s="78">
        <f t="shared" si="293"/>
        <v>898.60235294117638</v>
      </c>
      <c r="K811" s="82"/>
      <c r="L811" s="78">
        <f t="shared" si="296"/>
        <v>215.38249999999999</v>
      </c>
      <c r="M811" s="78">
        <f t="shared" si="295"/>
        <v>449.30117647058819</v>
      </c>
      <c r="N811" s="78">
        <v>1000</v>
      </c>
      <c r="O811" s="82"/>
      <c r="P811" s="74"/>
    </row>
    <row r="812" spans="1:16" s="73" customFormat="1" x14ac:dyDescent="0.2">
      <c r="A812" s="72"/>
      <c r="B812" s="72" t="s">
        <v>1080</v>
      </c>
      <c r="C812" s="72" t="s">
        <v>1081</v>
      </c>
      <c r="D812" s="78">
        <v>19205.84</v>
      </c>
      <c r="E812" s="78">
        <v>21959.3</v>
      </c>
      <c r="F812" s="78">
        <v>28328.7</v>
      </c>
      <c r="G812" s="78">
        <v>34420.75</v>
      </c>
      <c r="H812" s="79">
        <f t="shared" ref="H812" si="299">(G812-F812)/F812</f>
        <v>0.2150486961985548</v>
      </c>
      <c r="I812" s="78">
        <v>26041.93</v>
      </c>
      <c r="J812" s="78">
        <f t="shared" si="293"/>
        <v>36765.077647058824</v>
      </c>
      <c r="K812" s="82">
        <f>(J812-G812)/G812</f>
        <v>6.8107976934227876E-2</v>
      </c>
      <c r="L812" s="78">
        <f t="shared" si="296"/>
        <v>25978.647499999999</v>
      </c>
      <c r="M812" s="78">
        <f t="shared" si="295"/>
        <v>35592.913823529409</v>
      </c>
      <c r="N812" s="78">
        <v>32703</v>
      </c>
      <c r="O812" s="82">
        <f t="shared" si="277"/>
        <v>-4.9904490750492074E-2</v>
      </c>
      <c r="P812" s="74"/>
    </row>
    <row r="813" spans="1:16" s="73" customFormat="1" x14ac:dyDescent="0.2">
      <c r="A813" s="72"/>
      <c r="B813" s="72" t="s">
        <v>1082</v>
      </c>
      <c r="C813" s="72" t="s">
        <v>1083</v>
      </c>
      <c r="D813" s="78">
        <v>0</v>
      </c>
      <c r="E813" s="78">
        <v>0</v>
      </c>
      <c r="F813" s="78">
        <v>0</v>
      </c>
      <c r="G813" s="78">
        <v>0</v>
      </c>
      <c r="H813" s="79"/>
      <c r="I813" s="78">
        <v>0</v>
      </c>
      <c r="J813" s="78">
        <f t="shared" si="293"/>
        <v>0</v>
      </c>
      <c r="K813" s="82"/>
      <c r="L813" s="78">
        <f t="shared" si="296"/>
        <v>0</v>
      </c>
      <c r="M813" s="78">
        <f t="shared" si="295"/>
        <v>0</v>
      </c>
      <c r="N813" s="78">
        <f t="shared" si="297"/>
        <v>0</v>
      </c>
      <c r="O813" s="82"/>
      <c r="P813" s="74"/>
    </row>
    <row r="814" spans="1:16" s="73" customFormat="1" x14ac:dyDescent="0.2">
      <c r="A814" s="72"/>
      <c r="B814" s="72" t="s">
        <v>1084</v>
      </c>
      <c r="C814" s="72" t="s">
        <v>1085</v>
      </c>
      <c r="D814" s="78">
        <v>0</v>
      </c>
      <c r="E814" s="78">
        <v>0</v>
      </c>
      <c r="F814" s="78">
        <v>0</v>
      </c>
      <c r="G814" s="78">
        <v>0</v>
      </c>
      <c r="H814" s="79"/>
      <c r="I814" s="78">
        <v>0</v>
      </c>
      <c r="J814" s="78">
        <f t="shared" si="293"/>
        <v>0</v>
      </c>
      <c r="K814" s="82"/>
      <c r="L814" s="78">
        <f t="shared" si="296"/>
        <v>0</v>
      </c>
      <c r="M814" s="78">
        <f t="shared" si="295"/>
        <v>0</v>
      </c>
      <c r="N814" s="78">
        <f t="shared" si="297"/>
        <v>0</v>
      </c>
      <c r="O814" s="82"/>
      <c r="P814" s="74"/>
    </row>
    <row r="815" spans="1:16" s="73" customFormat="1" x14ac:dyDescent="0.2">
      <c r="A815" s="72"/>
      <c r="B815" s="72" t="s">
        <v>1086</v>
      </c>
      <c r="C815" s="72" t="s">
        <v>1087</v>
      </c>
      <c r="D815" s="78">
        <v>0</v>
      </c>
      <c r="E815" s="78">
        <v>0</v>
      </c>
      <c r="F815" s="78">
        <v>0</v>
      </c>
      <c r="G815" s="78">
        <v>0</v>
      </c>
      <c r="H815" s="79"/>
      <c r="I815" s="78">
        <v>0</v>
      </c>
      <c r="J815" s="78">
        <f t="shared" si="293"/>
        <v>0</v>
      </c>
      <c r="K815" s="82"/>
      <c r="L815" s="78">
        <f t="shared" si="296"/>
        <v>0</v>
      </c>
      <c r="M815" s="78">
        <f t="shared" si="295"/>
        <v>0</v>
      </c>
      <c r="N815" s="78">
        <f t="shared" si="297"/>
        <v>0</v>
      </c>
      <c r="O815" s="82"/>
      <c r="P815" s="74"/>
    </row>
    <row r="816" spans="1:16" s="73" customFormat="1" x14ac:dyDescent="0.2">
      <c r="A816" s="72"/>
      <c r="B816" s="72" t="s">
        <v>1088</v>
      </c>
      <c r="C816" s="72" t="s">
        <v>1089</v>
      </c>
      <c r="D816" s="78">
        <v>4112.8</v>
      </c>
      <c r="E816" s="78">
        <v>5666.86</v>
      </c>
      <c r="F816" s="78">
        <v>5720</v>
      </c>
      <c r="G816" s="78">
        <v>10647.29</v>
      </c>
      <c r="H816" s="79">
        <f t="shared" ref="H816:H819" si="300">(G816-F816)/F816</f>
        <v>0.86141433566433578</v>
      </c>
      <c r="I816" s="78">
        <v>13118.75</v>
      </c>
      <c r="J816" s="78">
        <f t="shared" si="293"/>
        <v>18520.588235294119</v>
      </c>
      <c r="K816" s="82">
        <f t="shared" ref="K816:K819" si="301">(J816-G816)/G816</f>
        <v>0.73946499393687193</v>
      </c>
      <c r="L816" s="78">
        <f t="shared" si="296"/>
        <v>6536.7375000000002</v>
      </c>
      <c r="M816" s="78">
        <f t="shared" si="295"/>
        <v>14583.93911764706</v>
      </c>
      <c r="N816" s="78">
        <v>14500</v>
      </c>
      <c r="O816" s="82">
        <f t="shared" ref="O816:O881" si="302">(N816-G816)/G816</f>
        <v>0.36184888361263745</v>
      </c>
      <c r="P816" s="74"/>
    </row>
    <row r="817" spans="1:16" s="73" customFormat="1" x14ac:dyDescent="0.2">
      <c r="A817" s="72"/>
      <c r="B817" s="72" t="s">
        <v>1090</v>
      </c>
      <c r="C817" s="72" t="s">
        <v>1091</v>
      </c>
      <c r="D817" s="78">
        <v>6938.93</v>
      </c>
      <c r="E817" s="78">
        <v>3052.9</v>
      </c>
      <c r="F817" s="78">
        <v>3447.09</v>
      </c>
      <c r="G817" s="78">
        <v>4285.04</v>
      </c>
      <c r="H817" s="79">
        <f t="shared" si="300"/>
        <v>0.24308909834091938</v>
      </c>
      <c r="I817" s="78">
        <v>6838.45</v>
      </c>
      <c r="J817" s="78">
        <f t="shared" si="293"/>
        <v>9654.2823529411762</v>
      </c>
      <c r="K817" s="82">
        <f t="shared" si="301"/>
        <v>1.2530203575558632</v>
      </c>
      <c r="L817" s="78">
        <f t="shared" si="296"/>
        <v>4430.99</v>
      </c>
      <c r="M817" s="78">
        <f t="shared" si="295"/>
        <v>6969.6611764705885</v>
      </c>
      <c r="N817" s="78">
        <v>7000</v>
      </c>
      <c r="O817" s="82">
        <f t="shared" si="302"/>
        <v>0.63359035154864363</v>
      </c>
      <c r="P817" s="74"/>
    </row>
    <row r="818" spans="1:16" s="73" customFormat="1" x14ac:dyDescent="0.2">
      <c r="A818" s="72"/>
      <c r="B818" s="72" t="s">
        <v>1092</v>
      </c>
      <c r="C818" s="72" t="s">
        <v>417</v>
      </c>
      <c r="D818" s="78">
        <v>0</v>
      </c>
      <c r="E818" s="78">
        <v>0</v>
      </c>
      <c r="F818" s="78">
        <v>981.17</v>
      </c>
      <c r="G818" s="78">
        <v>1082.07</v>
      </c>
      <c r="H818" s="79">
        <f t="shared" si="300"/>
        <v>0.10283640959262919</v>
      </c>
      <c r="I818" s="78">
        <v>821.88</v>
      </c>
      <c r="J818" s="78">
        <f t="shared" si="293"/>
        <v>1160.3011764705882</v>
      </c>
      <c r="K818" s="82">
        <f t="shared" si="301"/>
        <v>7.2297703910641872E-2</v>
      </c>
      <c r="L818" s="78">
        <f t="shared" si="296"/>
        <v>515.80999999999995</v>
      </c>
      <c r="M818" s="78">
        <f t="shared" si="295"/>
        <v>1121.1855882352941</v>
      </c>
      <c r="N818" s="78">
        <v>1000</v>
      </c>
      <c r="O818" s="82">
        <f t="shared" si="302"/>
        <v>-7.5845370447383195E-2</v>
      </c>
      <c r="P818" s="74"/>
    </row>
    <row r="819" spans="1:16" s="73" customFormat="1" x14ac:dyDescent="0.2">
      <c r="A819" s="72"/>
      <c r="B819" s="72" t="s">
        <v>1093</v>
      </c>
      <c r="C819" s="72" t="s">
        <v>1094</v>
      </c>
      <c r="D819" s="78">
        <v>1445.02</v>
      </c>
      <c r="E819" s="78">
        <v>1283.97</v>
      </c>
      <c r="F819" s="78">
        <v>2229.83</v>
      </c>
      <c r="G819" s="78">
        <v>778.8</v>
      </c>
      <c r="H819" s="79">
        <f t="shared" si="300"/>
        <v>-0.65073570630944966</v>
      </c>
      <c r="I819" s="78">
        <v>7857.3</v>
      </c>
      <c r="J819" s="78">
        <f t="shared" si="293"/>
        <v>11092.658823529411</v>
      </c>
      <c r="K819" s="82">
        <f t="shared" si="301"/>
        <v>13.243270189431707</v>
      </c>
      <c r="L819" s="78">
        <f t="shared" si="296"/>
        <v>1434.405</v>
      </c>
      <c r="M819" s="78">
        <f t="shared" si="295"/>
        <v>5935.7294117647052</v>
      </c>
      <c r="N819" s="78">
        <v>1000</v>
      </c>
      <c r="O819" s="82">
        <f t="shared" si="302"/>
        <v>0.28402670775552141</v>
      </c>
      <c r="P819" s="74"/>
    </row>
    <row r="820" spans="1:16" s="73" customFormat="1" x14ac:dyDescent="0.2">
      <c r="A820" s="72"/>
      <c r="B820" s="72" t="s">
        <v>1095</v>
      </c>
      <c r="C820" s="72" t="s">
        <v>947</v>
      </c>
      <c r="D820" s="78">
        <v>0</v>
      </c>
      <c r="E820" s="78">
        <v>0</v>
      </c>
      <c r="F820" s="78">
        <v>0</v>
      </c>
      <c r="G820" s="78">
        <v>0</v>
      </c>
      <c r="H820" s="79"/>
      <c r="I820" s="78">
        <v>0</v>
      </c>
      <c r="J820" s="78">
        <f t="shared" si="293"/>
        <v>0</v>
      </c>
      <c r="K820" s="82"/>
      <c r="L820" s="78">
        <f t="shared" si="296"/>
        <v>0</v>
      </c>
      <c r="M820" s="78">
        <f t="shared" si="295"/>
        <v>0</v>
      </c>
      <c r="N820" s="78">
        <f t="shared" si="297"/>
        <v>0</v>
      </c>
      <c r="O820" s="82"/>
      <c r="P820" s="74"/>
    </row>
    <row r="821" spans="1:16" s="73" customFormat="1" x14ac:dyDescent="0.2">
      <c r="A821" s="72"/>
      <c r="B821" s="72" t="s">
        <v>1096</v>
      </c>
      <c r="C821" s="72" t="s">
        <v>449</v>
      </c>
      <c r="D821" s="78">
        <v>0</v>
      </c>
      <c r="E821" s="78">
        <v>1014.57</v>
      </c>
      <c r="F821" s="78">
        <v>5876.18</v>
      </c>
      <c r="G821" s="78">
        <v>5255.44</v>
      </c>
      <c r="H821" s="79">
        <f t="shared" ref="H821:H822" si="303">(G821-F821)/F821</f>
        <v>-0.10563665510586821</v>
      </c>
      <c r="I821" s="78">
        <v>1152.07</v>
      </c>
      <c r="J821" s="78">
        <f t="shared" si="293"/>
        <v>1626.4517647058824</v>
      </c>
      <c r="K821" s="82">
        <f t="shared" ref="K821:K822" si="304">(J821-G821)/G821</f>
        <v>-0.69052034373793969</v>
      </c>
      <c r="L821" s="78">
        <f t="shared" si="296"/>
        <v>3036.5474999999997</v>
      </c>
      <c r="M821" s="78">
        <f t="shared" si="295"/>
        <v>3440.9458823529412</v>
      </c>
      <c r="N821" s="78">
        <v>3000</v>
      </c>
      <c r="O821" s="82">
        <f t="shared" si="302"/>
        <v>-0.4291629245125051</v>
      </c>
      <c r="P821" s="74"/>
    </row>
    <row r="822" spans="1:16" s="73" customFormat="1" x14ac:dyDescent="0.2">
      <c r="A822" s="72"/>
      <c r="B822" s="72" t="s">
        <v>1097</v>
      </c>
      <c r="C822" s="72" t="s">
        <v>1098</v>
      </c>
      <c r="D822" s="78">
        <v>7301.32</v>
      </c>
      <c r="E822" s="78">
        <v>1189.8</v>
      </c>
      <c r="F822" s="78">
        <v>9892.4500000000007</v>
      </c>
      <c r="G822" s="78">
        <v>8531.82</v>
      </c>
      <c r="H822" s="79">
        <f t="shared" si="303"/>
        <v>-0.13754226708247208</v>
      </c>
      <c r="I822" s="78">
        <v>1320.71</v>
      </c>
      <c r="J822" s="78">
        <f t="shared" si="293"/>
        <v>1864.5317647058823</v>
      </c>
      <c r="K822" s="82">
        <f t="shared" si="304"/>
        <v>-0.78146142737354019</v>
      </c>
      <c r="L822" s="78">
        <f t="shared" si="296"/>
        <v>6728.8474999999999</v>
      </c>
      <c r="M822" s="78">
        <f t="shared" si="295"/>
        <v>5198.1758823529408</v>
      </c>
      <c r="N822" s="78">
        <v>5000</v>
      </c>
      <c r="O822" s="82">
        <f t="shared" si="302"/>
        <v>-0.41395856921500923</v>
      </c>
      <c r="P822" s="74"/>
    </row>
    <row r="823" spans="1:16" s="73" customFormat="1" x14ac:dyDescent="0.2">
      <c r="A823" s="72"/>
      <c r="B823" s="72" t="s">
        <v>1099</v>
      </c>
      <c r="C823" s="72" t="s">
        <v>1100</v>
      </c>
      <c r="D823" s="78">
        <v>0</v>
      </c>
      <c r="E823" s="78">
        <v>0</v>
      </c>
      <c r="F823" s="78">
        <v>0</v>
      </c>
      <c r="G823" s="78">
        <v>0</v>
      </c>
      <c r="H823" s="79"/>
      <c r="I823" s="78">
        <v>0</v>
      </c>
      <c r="J823" s="78">
        <f t="shared" si="293"/>
        <v>0</v>
      </c>
      <c r="K823" s="82"/>
      <c r="L823" s="78">
        <f t="shared" si="296"/>
        <v>0</v>
      </c>
      <c r="M823" s="78">
        <f t="shared" si="295"/>
        <v>0</v>
      </c>
      <c r="N823" s="78">
        <f t="shared" si="297"/>
        <v>0</v>
      </c>
      <c r="O823" s="81"/>
      <c r="P823" s="74"/>
    </row>
    <row r="824" spans="1:16" s="73" customFormat="1" x14ac:dyDescent="0.2">
      <c r="A824" s="72"/>
      <c r="B824" s="72" t="s">
        <v>1101</v>
      </c>
      <c r="C824" s="72" t="s">
        <v>1102</v>
      </c>
      <c r="D824" s="78">
        <v>0</v>
      </c>
      <c r="E824" s="78">
        <v>0</v>
      </c>
      <c r="F824" s="78">
        <v>0</v>
      </c>
      <c r="G824" s="78">
        <v>0</v>
      </c>
      <c r="H824" s="79"/>
      <c r="I824" s="78">
        <v>0</v>
      </c>
      <c r="J824" s="78">
        <f t="shared" si="293"/>
        <v>0</v>
      </c>
      <c r="K824" s="82"/>
      <c r="L824" s="78">
        <f t="shared" si="296"/>
        <v>0</v>
      </c>
      <c r="M824" s="78">
        <f t="shared" si="295"/>
        <v>0</v>
      </c>
      <c r="N824" s="78">
        <f t="shared" si="297"/>
        <v>0</v>
      </c>
      <c r="O824" s="81"/>
      <c r="P824" s="74"/>
    </row>
    <row r="825" spans="1:16" s="73" customFormat="1" x14ac:dyDescent="0.2">
      <c r="A825" s="72"/>
      <c r="B825" s="72" t="s">
        <v>1103</v>
      </c>
      <c r="C825" s="72" t="s">
        <v>1104</v>
      </c>
      <c r="D825" s="78">
        <v>0</v>
      </c>
      <c r="E825" s="78">
        <v>0</v>
      </c>
      <c r="F825" s="78">
        <v>0</v>
      </c>
      <c r="G825" s="78">
        <v>0</v>
      </c>
      <c r="H825" s="79"/>
      <c r="I825" s="78">
        <v>0</v>
      </c>
      <c r="J825" s="78">
        <f t="shared" si="293"/>
        <v>0</v>
      </c>
      <c r="K825" s="82"/>
      <c r="L825" s="78">
        <f t="shared" si="296"/>
        <v>0</v>
      </c>
      <c r="M825" s="78">
        <f t="shared" si="295"/>
        <v>0</v>
      </c>
      <c r="N825" s="78">
        <f t="shared" si="297"/>
        <v>0</v>
      </c>
      <c r="O825" s="81"/>
      <c r="P825" s="74"/>
    </row>
    <row r="826" spans="1:16" s="73" customFormat="1" x14ac:dyDescent="0.2">
      <c r="A826" s="72"/>
      <c r="B826" s="72" t="s">
        <v>1105</v>
      </c>
      <c r="C826" s="72" t="s">
        <v>1106</v>
      </c>
      <c r="D826" s="78">
        <v>0</v>
      </c>
      <c r="E826" s="78">
        <v>0</v>
      </c>
      <c r="F826" s="78">
        <v>0</v>
      </c>
      <c r="G826" s="78">
        <v>0</v>
      </c>
      <c r="H826" s="79"/>
      <c r="I826" s="78">
        <v>0</v>
      </c>
      <c r="J826" s="78">
        <f t="shared" si="293"/>
        <v>0</v>
      </c>
      <c r="K826" s="82"/>
      <c r="L826" s="78">
        <f t="shared" si="296"/>
        <v>0</v>
      </c>
      <c r="M826" s="78">
        <f t="shared" si="295"/>
        <v>0</v>
      </c>
      <c r="N826" s="78">
        <f t="shared" si="297"/>
        <v>0</v>
      </c>
      <c r="O826" s="81"/>
      <c r="P826" s="74"/>
    </row>
    <row r="827" spans="1:16" s="73" customFormat="1" x14ac:dyDescent="0.2">
      <c r="A827" s="72"/>
      <c r="B827" s="72" t="s">
        <v>1107</v>
      </c>
      <c r="C827" s="72" t="s">
        <v>1108</v>
      </c>
      <c r="D827" s="78">
        <v>0</v>
      </c>
      <c r="E827" s="78">
        <v>0</v>
      </c>
      <c r="F827" s="78">
        <v>0</v>
      </c>
      <c r="G827" s="78">
        <v>0</v>
      </c>
      <c r="H827" s="79"/>
      <c r="I827" s="78">
        <v>0</v>
      </c>
      <c r="J827" s="78">
        <f t="shared" si="293"/>
        <v>0</v>
      </c>
      <c r="K827" s="82"/>
      <c r="L827" s="78">
        <f t="shared" si="296"/>
        <v>0</v>
      </c>
      <c r="M827" s="78">
        <f t="shared" si="295"/>
        <v>0</v>
      </c>
      <c r="N827" s="78">
        <f t="shared" si="297"/>
        <v>0</v>
      </c>
      <c r="O827" s="81"/>
      <c r="P827" s="74"/>
    </row>
    <row r="828" spans="1:16" s="73" customFormat="1" x14ac:dyDescent="0.2">
      <c r="A828" s="72"/>
      <c r="B828" s="72" t="s">
        <v>1109</v>
      </c>
      <c r="C828" s="72" t="s">
        <v>1110</v>
      </c>
      <c r="D828" s="78">
        <v>0</v>
      </c>
      <c r="E828" s="78">
        <v>0</v>
      </c>
      <c r="F828" s="78">
        <v>0</v>
      </c>
      <c r="G828" s="78">
        <v>0</v>
      </c>
      <c r="H828" s="79"/>
      <c r="I828" s="78">
        <v>0</v>
      </c>
      <c r="J828" s="78">
        <f t="shared" si="293"/>
        <v>0</v>
      </c>
      <c r="K828" s="82"/>
      <c r="L828" s="78">
        <f t="shared" si="296"/>
        <v>0</v>
      </c>
      <c r="M828" s="78">
        <f t="shared" si="295"/>
        <v>0</v>
      </c>
      <c r="N828" s="78">
        <f t="shared" si="297"/>
        <v>0</v>
      </c>
      <c r="O828" s="81"/>
      <c r="P828" s="74"/>
    </row>
    <row r="829" spans="1:16" s="73" customFormat="1" x14ac:dyDescent="0.2">
      <c r="A829" s="72"/>
      <c r="B829" s="72" t="s">
        <v>1111</v>
      </c>
      <c r="C829" s="72" t="s">
        <v>1112</v>
      </c>
      <c r="D829" s="78">
        <v>0</v>
      </c>
      <c r="E829" s="78">
        <v>0</v>
      </c>
      <c r="F829" s="78">
        <v>0</v>
      </c>
      <c r="G829" s="78">
        <v>0</v>
      </c>
      <c r="H829" s="79"/>
      <c r="I829" s="78">
        <v>0</v>
      </c>
      <c r="J829" s="78">
        <f t="shared" si="293"/>
        <v>0</v>
      </c>
      <c r="K829" s="82"/>
      <c r="L829" s="78">
        <f t="shared" si="296"/>
        <v>0</v>
      </c>
      <c r="M829" s="78">
        <f t="shared" si="295"/>
        <v>0</v>
      </c>
      <c r="N829" s="78">
        <f t="shared" si="297"/>
        <v>0</v>
      </c>
      <c r="O829" s="81"/>
      <c r="P829" s="74"/>
    </row>
    <row r="830" spans="1:16" s="73" customFormat="1" x14ac:dyDescent="0.2">
      <c r="A830" s="72"/>
      <c r="B830" s="72" t="s">
        <v>1113</v>
      </c>
      <c r="C830" s="72" t="s">
        <v>1114</v>
      </c>
      <c r="D830" s="78">
        <v>0</v>
      </c>
      <c r="E830" s="78">
        <v>0</v>
      </c>
      <c r="F830" s="78">
        <v>0</v>
      </c>
      <c r="G830" s="78">
        <v>0</v>
      </c>
      <c r="H830" s="79"/>
      <c r="I830" s="78">
        <v>0</v>
      </c>
      <c r="J830" s="78">
        <f t="shared" si="293"/>
        <v>0</v>
      </c>
      <c r="K830" s="82"/>
      <c r="L830" s="78">
        <f t="shared" si="296"/>
        <v>0</v>
      </c>
      <c r="M830" s="78">
        <f t="shared" si="295"/>
        <v>0</v>
      </c>
      <c r="N830" s="78">
        <f t="shared" si="297"/>
        <v>0</v>
      </c>
      <c r="O830" s="81"/>
      <c r="P830" s="74"/>
    </row>
    <row r="831" spans="1:16" s="73" customFormat="1" x14ac:dyDescent="0.2">
      <c r="A831" s="72"/>
      <c r="B831" s="72" t="s">
        <v>1115</v>
      </c>
      <c r="C831" s="72" t="s">
        <v>1116</v>
      </c>
      <c r="D831" s="78">
        <v>0</v>
      </c>
      <c r="E831" s="78">
        <v>0</v>
      </c>
      <c r="F831" s="78">
        <v>0</v>
      </c>
      <c r="G831" s="78">
        <v>0</v>
      </c>
      <c r="H831" s="79"/>
      <c r="I831" s="78">
        <v>0</v>
      </c>
      <c r="J831" s="78">
        <f t="shared" si="293"/>
        <v>0</v>
      </c>
      <c r="K831" s="82"/>
      <c r="L831" s="78">
        <f t="shared" si="296"/>
        <v>0</v>
      </c>
      <c r="M831" s="78">
        <f t="shared" si="295"/>
        <v>0</v>
      </c>
      <c r="N831" s="78">
        <f t="shared" si="297"/>
        <v>0</v>
      </c>
      <c r="O831" s="81"/>
      <c r="P831" s="74"/>
    </row>
    <row r="832" spans="1:16" s="73" customFormat="1" x14ac:dyDescent="0.2">
      <c r="A832" s="72"/>
      <c r="B832" s="72" t="s">
        <v>1117</v>
      </c>
      <c r="C832" s="72" t="s">
        <v>1118</v>
      </c>
      <c r="D832" s="78">
        <v>0</v>
      </c>
      <c r="E832" s="78">
        <v>0</v>
      </c>
      <c r="F832" s="78">
        <v>0</v>
      </c>
      <c r="G832" s="78">
        <v>0</v>
      </c>
      <c r="H832" s="79"/>
      <c r="I832" s="78">
        <v>0</v>
      </c>
      <c r="J832" s="78">
        <f t="shared" si="293"/>
        <v>0</v>
      </c>
      <c r="K832" s="82"/>
      <c r="L832" s="78">
        <f t="shared" si="296"/>
        <v>0</v>
      </c>
      <c r="M832" s="78">
        <f t="shared" si="295"/>
        <v>0</v>
      </c>
      <c r="N832" s="78">
        <f t="shared" si="297"/>
        <v>0</v>
      </c>
      <c r="O832" s="81"/>
      <c r="P832" s="74"/>
    </row>
    <row r="833" spans="1:16" s="73" customFormat="1" x14ac:dyDescent="0.2">
      <c r="A833" s="72"/>
      <c r="B833" s="72" t="s">
        <v>1119</v>
      </c>
      <c r="C833" s="72" t="s">
        <v>1120</v>
      </c>
      <c r="D833" s="78">
        <v>0</v>
      </c>
      <c r="E833" s="78">
        <v>0</v>
      </c>
      <c r="F833" s="78">
        <v>0</v>
      </c>
      <c r="G833" s="78">
        <v>0</v>
      </c>
      <c r="H833" s="79"/>
      <c r="I833" s="78">
        <v>0</v>
      </c>
      <c r="J833" s="78">
        <f t="shared" si="293"/>
        <v>0</v>
      </c>
      <c r="K833" s="82"/>
      <c r="L833" s="78">
        <f t="shared" si="296"/>
        <v>0</v>
      </c>
      <c r="M833" s="78">
        <f t="shared" si="295"/>
        <v>0</v>
      </c>
      <c r="N833" s="78">
        <f t="shared" si="297"/>
        <v>0</v>
      </c>
      <c r="O833" s="81"/>
      <c r="P833" s="74"/>
    </row>
    <row r="834" spans="1:16" s="73" customFormat="1" x14ac:dyDescent="0.2">
      <c r="A834" s="72"/>
      <c r="B834" s="72" t="s">
        <v>1121</v>
      </c>
      <c r="C834" s="72" t="s">
        <v>1122</v>
      </c>
      <c r="D834" s="78">
        <v>0</v>
      </c>
      <c r="E834" s="78">
        <v>0</v>
      </c>
      <c r="F834" s="78">
        <v>0</v>
      </c>
      <c r="G834" s="78">
        <v>0</v>
      </c>
      <c r="H834" s="79"/>
      <c r="I834" s="78">
        <v>0</v>
      </c>
      <c r="J834" s="78">
        <f t="shared" si="293"/>
        <v>0</v>
      </c>
      <c r="K834" s="82"/>
      <c r="L834" s="78">
        <f t="shared" si="296"/>
        <v>0</v>
      </c>
      <c r="M834" s="78">
        <f t="shared" si="295"/>
        <v>0</v>
      </c>
      <c r="N834" s="78">
        <f t="shared" si="297"/>
        <v>0</v>
      </c>
      <c r="O834" s="81"/>
      <c r="P834" s="74"/>
    </row>
    <row r="835" spans="1:16" s="73" customFormat="1" x14ac:dyDescent="0.2">
      <c r="A835" s="72"/>
      <c r="B835" s="72" t="s">
        <v>1123</v>
      </c>
      <c r="C835" s="72" t="s">
        <v>457</v>
      </c>
      <c r="D835" s="78">
        <v>0</v>
      </c>
      <c r="E835" s="78">
        <v>2000</v>
      </c>
      <c r="F835" s="78">
        <v>5000</v>
      </c>
      <c r="G835" s="78">
        <v>3797.95</v>
      </c>
      <c r="H835" s="79">
        <f t="shared" ref="H835" si="305">(G835-F835)/G835</f>
        <v>-0.31649969062257277</v>
      </c>
      <c r="I835" s="78">
        <v>3900</v>
      </c>
      <c r="J835" s="78">
        <f t="shared" si="293"/>
        <v>5505.8823529411766</v>
      </c>
      <c r="K835" s="82">
        <f t="shared" ref="K835" si="306">(J835-G835)/G835</f>
        <v>0.44969848285026837</v>
      </c>
      <c r="L835" s="78">
        <f t="shared" si="296"/>
        <v>2699.4875000000002</v>
      </c>
      <c r="M835" s="78">
        <f t="shared" si="295"/>
        <v>4651.9161764705877</v>
      </c>
      <c r="N835" s="78">
        <v>0</v>
      </c>
      <c r="O835" s="82">
        <f t="shared" si="302"/>
        <v>-1</v>
      </c>
      <c r="P835" s="74"/>
    </row>
    <row r="836" spans="1:16" s="73" customFormat="1" x14ac:dyDescent="0.2">
      <c r="A836" s="72"/>
      <c r="B836" s="72"/>
      <c r="C836" s="72"/>
      <c r="D836" s="78" t="s">
        <v>47</v>
      </c>
      <c r="E836" s="78" t="s">
        <v>47</v>
      </c>
      <c r="F836" s="78" t="s">
        <v>47</v>
      </c>
      <c r="G836" s="78" t="s">
        <v>47</v>
      </c>
      <c r="H836" s="79"/>
      <c r="I836" s="78" t="s">
        <v>47</v>
      </c>
      <c r="J836" s="78"/>
      <c r="K836" s="82"/>
      <c r="L836" s="78"/>
      <c r="M836" s="78"/>
      <c r="N836" s="78"/>
      <c r="O836" s="81"/>
      <c r="P836" s="74"/>
    </row>
    <row r="837" spans="1:16" s="73" customFormat="1" x14ac:dyDescent="0.2">
      <c r="A837" s="72"/>
      <c r="B837" s="72"/>
      <c r="C837" s="72"/>
      <c r="D837" s="78"/>
      <c r="E837" s="78"/>
      <c r="F837" s="78"/>
      <c r="G837" s="78"/>
      <c r="H837" s="79"/>
      <c r="I837" s="78"/>
      <c r="J837" s="78"/>
      <c r="K837" s="82"/>
      <c r="L837" s="78"/>
      <c r="M837" s="78"/>
      <c r="N837" s="78"/>
      <c r="O837" s="81"/>
      <c r="P837" s="74"/>
    </row>
    <row r="838" spans="1:16" s="73" customFormat="1" x14ac:dyDescent="0.2">
      <c r="A838" s="72"/>
      <c r="B838" s="72"/>
      <c r="C838" s="77" t="s">
        <v>1124</v>
      </c>
      <c r="D838" s="80">
        <v>39363.910000000003</v>
      </c>
      <c r="E838" s="80">
        <v>37048.959999999999</v>
      </c>
      <c r="F838" s="80">
        <v>63136.87</v>
      </c>
      <c r="G838" s="80">
        <v>69668.460000000006</v>
      </c>
      <c r="H838" s="79">
        <f t="shared" ref="H838" si="307">(G838-F838)/F838</f>
        <v>0.1034512797355967</v>
      </c>
      <c r="I838" s="80">
        <v>62002.720000000001</v>
      </c>
      <c r="J838" s="78">
        <f t="shared" si="293"/>
        <v>87533.251764705885</v>
      </c>
      <c r="K838" s="82">
        <f>(J838-G838)/G838</f>
        <v>0.25642581685752602</v>
      </c>
      <c r="L838" s="78">
        <f t="shared" si="296"/>
        <v>52304.55</v>
      </c>
      <c r="M838" s="78">
        <f>SUM(G838+J838)/2</f>
        <v>78600.855882352946</v>
      </c>
      <c r="N838" s="80">
        <f>SUM(N808:N822)</f>
        <v>65703</v>
      </c>
      <c r="O838" s="81">
        <f t="shared" si="302"/>
        <v>-5.6919013280902236E-2</v>
      </c>
      <c r="P838" s="74"/>
    </row>
    <row r="839" spans="1:16" s="73" customFormat="1" x14ac:dyDescent="0.2">
      <c r="A839" s="72"/>
      <c r="B839" s="72"/>
      <c r="C839" s="72"/>
      <c r="D839" s="78"/>
      <c r="E839" s="78"/>
      <c r="F839" s="78"/>
      <c r="G839" s="78"/>
      <c r="H839" s="79"/>
      <c r="I839" s="78"/>
      <c r="J839" s="78"/>
      <c r="K839" s="82"/>
      <c r="L839" s="78"/>
      <c r="M839" s="78"/>
      <c r="N839" s="78"/>
      <c r="O839" s="81"/>
      <c r="P839" s="74"/>
    </row>
    <row r="840" spans="1:16" s="73" customFormat="1" x14ac:dyDescent="0.2">
      <c r="A840" s="72"/>
      <c r="B840" s="72"/>
      <c r="C840" s="77" t="s">
        <v>1125</v>
      </c>
      <c r="D840" s="78"/>
      <c r="E840" s="78"/>
      <c r="F840" s="78"/>
      <c r="G840" s="78"/>
      <c r="H840" s="79"/>
      <c r="I840" s="78"/>
      <c r="J840" s="78"/>
      <c r="K840" s="82"/>
      <c r="L840" s="78"/>
      <c r="M840" s="78"/>
      <c r="N840" s="78"/>
      <c r="O840" s="81"/>
      <c r="P840" s="74"/>
    </row>
    <row r="841" spans="1:16" s="73" customFormat="1" x14ac:dyDescent="0.2">
      <c r="A841" s="72"/>
      <c r="B841" s="72"/>
      <c r="C841" s="77"/>
      <c r="D841" s="78"/>
      <c r="E841" s="78"/>
      <c r="F841" s="78"/>
      <c r="G841" s="78"/>
      <c r="H841" s="79"/>
      <c r="I841" s="78"/>
      <c r="J841" s="78"/>
      <c r="K841" s="82"/>
      <c r="L841" s="78"/>
      <c r="M841" s="78"/>
      <c r="N841" s="78"/>
      <c r="O841" s="81"/>
      <c r="P841" s="74"/>
    </row>
    <row r="842" spans="1:16" s="73" customFormat="1" x14ac:dyDescent="0.2">
      <c r="A842" s="72"/>
      <c r="B842" s="72" t="s">
        <v>1126</v>
      </c>
      <c r="C842" s="72" t="s">
        <v>1127</v>
      </c>
      <c r="D842" s="78">
        <v>13587.48</v>
      </c>
      <c r="E842" s="78">
        <v>1248</v>
      </c>
      <c r="F842" s="78">
        <v>7598.16</v>
      </c>
      <c r="G842" s="78">
        <v>7937.92</v>
      </c>
      <c r="H842" s="79">
        <f t="shared" ref="H842" si="308">(G842-F842)/F842</f>
        <v>4.4716089158427862E-2</v>
      </c>
      <c r="I842" s="78">
        <v>7012.46</v>
      </c>
      <c r="J842" s="78">
        <f t="shared" ref="J842:J873" si="309">+(I842/8.5)*12</f>
        <v>9899.9435294117648</v>
      </c>
      <c r="K842" s="82">
        <f>(J842-G842)/G842</f>
        <v>0.24717098804368962</v>
      </c>
      <c r="L842" s="78">
        <f t="shared" ref="L842" si="310">SUM(D842:G842)/4</f>
        <v>7592.8899999999994</v>
      </c>
      <c r="M842" s="78">
        <f t="shared" ref="M842:M871" si="311">SUM(G842+J842)/2</f>
        <v>8918.9317647058815</v>
      </c>
      <c r="N842" s="78">
        <v>9400</v>
      </c>
      <c r="O842" s="82">
        <f t="shared" si="302"/>
        <v>0.18418930903813593</v>
      </c>
      <c r="P842" s="74"/>
    </row>
    <row r="843" spans="1:16" s="73" customFormat="1" x14ac:dyDescent="0.2">
      <c r="A843" s="72"/>
      <c r="B843" s="72" t="s">
        <v>1128</v>
      </c>
      <c r="C843" s="72" t="s">
        <v>358</v>
      </c>
      <c r="D843" s="78">
        <v>0</v>
      </c>
      <c r="E843" s="78">
        <v>0</v>
      </c>
      <c r="F843" s="78">
        <v>0</v>
      </c>
      <c r="G843" s="78">
        <v>0</v>
      </c>
      <c r="H843" s="79"/>
      <c r="I843" s="78">
        <v>0</v>
      </c>
      <c r="J843" s="78">
        <f t="shared" si="309"/>
        <v>0</v>
      </c>
      <c r="K843" s="82"/>
      <c r="L843" s="78">
        <f t="shared" ref="L843:L873" si="312">SUM(D843:G843)/4</f>
        <v>0</v>
      </c>
      <c r="M843" s="78">
        <f t="shared" si="311"/>
        <v>0</v>
      </c>
      <c r="N843" s="78">
        <f t="shared" ref="N843:N871" si="313">M843</f>
        <v>0</v>
      </c>
      <c r="O843" s="82"/>
      <c r="P843" s="74"/>
    </row>
    <row r="844" spans="1:16" s="73" customFormat="1" x14ac:dyDescent="0.2">
      <c r="A844" s="72"/>
      <c r="B844" s="72" t="s">
        <v>1129</v>
      </c>
      <c r="C844" s="72" t="s">
        <v>314</v>
      </c>
      <c r="D844" s="78">
        <v>1039.3</v>
      </c>
      <c r="E844" s="78">
        <v>95.44</v>
      </c>
      <c r="F844" s="78">
        <v>581.26</v>
      </c>
      <c r="G844" s="78">
        <v>607.25</v>
      </c>
      <c r="H844" s="79">
        <f t="shared" ref="H844" si="314">(G844-F844)/F844</f>
        <v>4.4713209235109949E-2</v>
      </c>
      <c r="I844" s="78">
        <v>536.45000000000005</v>
      </c>
      <c r="J844" s="78">
        <f t="shared" si="309"/>
        <v>757.34117647058827</v>
      </c>
      <c r="K844" s="82">
        <f>(J844-G844)/G844</f>
        <v>0.24716537911994774</v>
      </c>
      <c r="L844" s="78">
        <f t="shared" si="312"/>
        <v>580.8125</v>
      </c>
      <c r="M844" s="78">
        <f t="shared" si="311"/>
        <v>682.29558823529419</v>
      </c>
      <c r="N844" s="78">
        <v>750</v>
      </c>
      <c r="O844" s="82">
        <f t="shared" si="302"/>
        <v>0.23507616303005352</v>
      </c>
      <c r="P844" s="74"/>
    </row>
    <row r="845" spans="1:16" s="73" customFormat="1" x14ac:dyDescent="0.2">
      <c r="A845" s="72"/>
      <c r="B845" s="72" t="s">
        <v>1130</v>
      </c>
      <c r="C845" s="72" t="s">
        <v>329</v>
      </c>
      <c r="D845" s="78">
        <v>0</v>
      </c>
      <c r="E845" s="78">
        <v>0</v>
      </c>
      <c r="F845" s="78">
        <v>0</v>
      </c>
      <c r="G845" s="78">
        <v>0</v>
      </c>
      <c r="H845" s="79"/>
      <c r="I845" s="78">
        <v>0</v>
      </c>
      <c r="J845" s="78">
        <f t="shared" si="309"/>
        <v>0</v>
      </c>
      <c r="K845" s="82"/>
      <c r="L845" s="78">
        <f t="shared" si="312"/>
        <v>0</v>
      </c>
      <c r="M845" s="78">
        <f t="shared" si="311"/>
        <v>0</v>
      </c>
      <c r="N845" s="78">
        <f t="shared" si="313"/>
        <v>0</v>
      </c>
      <c r="O845" s="82"/>
      <c r="P845" s="74"/>
    </row>
    <row r="846" spans="1:16" s="73" customFormat="1" x14ac:dyDescent="0.2">
      <c r="A846" s="72"/>
      <c r="B846" s="72" t="s">
        <v>1131</v>
      </c>
      <c r="C846" s="72" t="s">
        <v>362</v>
      </c>
      <c r="D846" s="78">
        <v>0</v>
      </c>
      <c r="E846" s="78">
        <v>0</v>
      </c>
      <c r="F846" s="78">
        <v>0</v>
      </c>
      <c r="G846" s="78">
        <v>0</v>
      </c>
      <c r="H846" s="79"/>
      <c r="I846" s="78">
        <v>0</v>
      </c>
      <c r="J846" s="78">
        <f t="shared" si="309"/>
        <v>0</v>
      </c>
      <c r="K846" s="82"/>
      <c r="L846" s="78">
        <f t="shared" si="312"/>
        <v>0</v>
      </c>
      <c r="M846" s="78">
        <f t="shared" si="311"/>
        <v>0</v>
      </c>
      <c r="N846" s="78">
        <f t="shared" si="313"/>
        <v>0</v>
      </c>
      <c r="O846" s="82"/>
      <c r="P846" s="74"/>
    </row>
    <row r="847" spans="1:16" s="73" customFormat="1" x14ac:dyDescent="0.2">
      <c r="A847" s="72"/>
      <c r="B847" s="72" t="s">
        <v>1132</v>
      </c>
      <c r="C847" s="72" t="s">
        <v>365</v>
      </c>
      <c r="D847" s="78">
        <v>0</v>
      </c>
      <c r="E847" s="78">
        <v>0</v>
      </c>
      <c r="F847" s="78">
        <v>0</v>
      </c>
      <c r="G847" s="78">
        <v>0</v>
      </c>
      <c r="H847" s="79"/>
      <c r="I847" s="78">
        <v>0</v>
      </c>
      <c r="J847" s="78">
        <f t="shared" si="309"/>
        <v>0</v>
      </c>
      <c r="K847" s="82"/>
      <c r="L847" s="78">
        <f t="shared" si="312"/>
        <v>0</v>
      </c>
      <c r="M847" s="78">
        <f t="shared" si="311"/>
        <v>0</v>
      </c>
      <c r="N847" s="78">
        <f t="shared" si="313"/>
        <v>0</v>
      </c>
      <c r="O847" s="82"/>
      <c r="P847" s="74"/>
    </row>
    <row r="848" spans="1:16" s="73" customFormat="1" x14ac:dyDescent="0.2">
      <c r="A848" s="72"/>
      <c r="B848" s="72" t="s">
        <v>1133</v>
      </c>
      <c r="C848" s="72" t="s">
        <v>331</v>
      </c>
      <c r="D848" s="78">
        <v>0</v>
      </c>
      <c r="E848" s="78">
        <v>0</v>
      </c>
      <c r="F848" s="78">
        <v>0</v>
      </c>
      <c r="G848" s="78">
        <v>0</v>
      </c>
      <c r="H848" s="79"/>
      <c r="I848" s="78">
        <v>0</v>
      </c>
      <c r="J848" s="78">
        <f t="shared" si="309"/>
        <v>0</v>
      </c>
      <c r="K848" s="82"/>
      <c r="L848" s="78">
        <f t="shared" si="312"/>
        <v>0</v>
      </c>
      <c r="M848" s="78">
        <f t="shared" si="311"/>
        <v>0</v>
      </c>
      <c r="N848" s="78">
        <f t="shared" si="313"/>
        <v>0</v>
      </c>
      <c r="O848" s="82"/>
      <c r="P848" s="74"/>
    </row>
    <row r="849" spans="1:16" s="73" customFormat="1" x14ac:dyDescent="0.2">
      <c r="A849" s="72"/>
      <c r="B849" s="72" t="s">
        <v>1134</v>
      </c>
      <c r="C849" s="72" t="s">
        <v>1135</v>
      </c>
      <c r="D849" s="78">
        <v>0</v>
      </c>
      <c r="E849" s="78">
        <v>0</v>
      </c>
      <c r="F849" s="78">
        <v>85</v>
      </c>
      <c r="G849" s="78">
        <v>0</v>
      </c>
      <c r="H849" s="79"/>
      <c r="I849" s="78">
        <v>0</v>
      </c>
      <c r="J849" s="78">
        <f t="shared" si="309"/>
        <v>0</v>
      </c>
      <c r="K849" s="82"/>
      <c r="L849" s="78">
        <f t="shared" si="312"/>
        <v>21.25</v>
      </c>
      <c r="M849" s="78">
        <f t="shared" si="311"/>
        <v>0</v>
      </c>
      <c r="N849" s="78">
        <v>100</v>
      </c>
      <c r="O849" s="82"/>
      <c r="P849" s="74"/>
    </row>
    <row r="850" spans="1:16" s="73" customFormat="1" x14ac:dyDescent="0.2">
      <c r="A850" s="72"/>
      <c r="B850" s="72" t="s">
        <v>1136</v>
      </c>
      <c r="C850" s="72" t="s">
        <v>1137</v>
      </c>
      <c r="D850" s="78">
        <v>0</v>
      </c>
      <c r="E850" s="78">
        <v>0</v>
      </c>
      <c r="F850" s="78">
        <v>0</v>
      </c>
      <c r="G850" s="78">
        <v>0</v>
      </c>
      <c r="H850" s="79"/>
      <c r="I850" s="78">
        <v>0</v>
      </c>
      <c r="J850" s="78">
        <f t="shared" si="309"/>
        <v>0</v>
      </c>
      <c r="K850" s="82"/>
      <c r="L850" s="78">
        <f t="shared" si="312"/>
        <v>0</v>
      </c>
      <c r="M850" s="78">
        <f t="shared" si="311"/>
        <v>0</v>
      </c>
      <c r="N850" s="78">
        <f t="shared" si="313"/>
        <v>0</v>
      </c>
      <c r="O850" s="82"/>
      <c r="P850" s="74"/>
    </row>
    <row r="851" spans="1:16" s="73" customFormat="1" x14ac:dyDescent="0.2">
      <c r="A851" s="72"/>
      <c r="B851" s="72" t="s">
        <v>1138</v>
      </c>
      <c r="C851" s="72" t="s">
        <v>381</v>
      </c>
      <c r="D851" s="78">
        <v>2045.58</v>
      </c>
      <c r="E851" s="78">
        <v>584.38</v>
      </c>
      <c r="F851" s="78">
        <v>425.94</v>
      </c>
      <c r="G851" s="78">
        <v>335.51</v>
      </c>
      <c r="H851" s="79">
        <f t="shared" ref="H851:H853" si="315">(G851-F851)/F851</f>
        <v>-0.21230689768511998</v>
      </c>
      <c r="I851" s="78">
        <v>430.09</v>
      </c>
      <c r="J851" s="78">
        <f t="shared" si="309"/>
        <v>607.18588235294112</v>
      </c>
      <c r="K851" s="82">
        <f t="shared" ref="K851:K853" si="316">(J851-G851)/G851</f>
        <v>0.80974004456779569</v>
      </c>
      <c r="L851" s="78">
        <f t="shared" si="312"/>
        <v>847.85249999999996</v>
      </c>
      <c r="M851" s="78">
        <f t="shared" si="311"/>
        <v>471.34794117647056</v>
      </c>
      <c r="N851" s="78">
        <v>600</v>
      </c>
      <c r="O851" s="82">
        <f t="shared" si="302"/>
        <v>0.78832225567047187</v>
      </c>
      <c r="P851" s="74"/>
    </row>
    <row r="852" spans="1:16" s="73" customFormat="1" x14ac:dyDescent="0.2">
      <c r="A852" s="72"/>
      <c r="B852" s="72" t="s">
        <v>1139</v>
      </c>
      <c r="C852" s="72" t="s">
        <v>1140</v>
      </c>
      <c r="D852" s="78">
        <v>1885.16</v>
      </c>
      <c r="E852" s="78">
        <v>1672.15</v>
      </c>
      <c r="F852" s="78">
        <v>2374.02</v>
      </c>
      <c r="G852" s="78">
        <v>2137.25</v>
      </c>
      <c r="H852" s="79">
        <f t="shared" si="315"/>
        <v>-9.9733784888080129E-2</v>
      </c>
      <c r="I852" s="78">
        <v>1357.26</v>
      </c>
      <c r="J852" s="78">
        <f t="shared" si="309"/>
        <v>1916.1317647058825</v>
      </c>
      <c r="K852" s="82">
        <f t="shared" si="316"/>
        <v>-0.10345922811749564</v>
      </c>
      <c r="L852" s="78">
        <f t="shared" si="312"/>
        <v>2017.145</v>
      </c>
      <c r="M852" s="78">
        <f t="shared" si="311"/>
        <v>2026.6908823529411</v>
      </c>
      <c r="N852" s="78">
        <v>2500</v>
      </c>
      <c r="O852" s="82">
        <f t="shared" si="302"/>
        <v>0.16972745350333374</v>
      </c>
      <c r="P852" s="74"/>
    </row>
    <row r="853" spans="1:16" s="73" customFormat="1" x14ac:dyDescent="0.2">
      <c r="A853" s="72"/>
      <c r="B853" s="72" t="s">
        <v>1141</v>
      </c>
      <c r="C853" s="72" t="s">
        <v>1142</v>
      </c>
      <c r="D853" s="78">
        <v>1101.23</v>
      </c>
      <c r="E853" s="78">
        <v>1306.8499999999999</v>
      </c>
      <c r="F853" s="78">
        <v>1669.44</v>
      </c>
      <c r="G853" s="78">
        <v>1557.97</v>
      </c>
      <c r="H853" s="79">
        <f t="shared" si="315"/>
        <v>-6.6770893233659201E-2</v>
      </c>
      <c r="I853" s="78">
        <v>3039.45</v>
      </c>
      <c r="J853" s="78">
        <f t="shared" si="309"/>
        <v>4290.9882352941177</v>
      </c>
      <c r="K853" s="82">
        <f t="shared" si="316"/>
        <v>1.7542174979583158</v>
      </c>
      <c r="L853" s="78">
        <f t="shared" si="312"/>
        <v>1408.8724999999999</v>
      </c>
      <c r="M853" s="78">
        <f t="shared" si="311"/>
        <v>2924.479117647059</v>
      </c>
      <c r="N853" s="78">
        <v>3600</v>
      </c>
      <c r="O853" s="82">
        <f t="shared" si="302"/>
        <v>1.3106991790599305</v>
      </c>
      <c r="P853" s="74"/>
    </row>
    <row r="854" spans="1:16" s="73" customFormat="1" x14ac:dyDescent="0.2">
      <c r="A854" s="72"/>
      <c r="B854" s="72" t="s">
        <v>1143</v>
      </c>
      <c r="C854" s="72" t="s">
        <v>411</v>
      </c>
      <c r="D854" s="78">
        <v>0</v>
      </c>
      <c r="E854" s="78">
        <v>25</v>
      </c>
      <c r="F854" s="78">
        <v>19</v>
      </c>
      <c r="G854" s="78">
        <v>0</v>
      </c>
      <c r="H854" s="79"/>
      <c r="I854" s="78">
        <v>0</v>
      </c>
      <c r="J854" s="78">
        <f t="shared" si="309"/>
        <v>0</v>
      </c>
      <c r="K854" s="82"/>
      <c r="L854" s="78">
        <f t="shared" si="312"/>
        <v>11</v>
      </c>
      <c r="M854" s="78">
        <f t="shared" si="311"/>
        <v>0</v>
      </c>
      <c r="N854" s="78">
        <f t="shared" si="313"/>
        <v>0</v>
      </c>
      <c r="O854" s="82"/>
      <c r="P854" s="74"/>
    </row>
    <row r="855" spans="1:16" s="73" customFormat="1" x14ac:dyDescent="0.2">
      <c r="A855" s="72"/>
      <c r="B855" s="72" t="s">
        <v>1144</v>
      </c>
      <c r="C855" s="72" t="s">
        <v>1145</v>
      </c>
      <c r="D855" s="78">
        <v>1305</v>
      </c>
      <c r="E855" s="78">
        <v>1124</v>
      </c>
      <c r="F855" s="78">
        <v>899</v>
      </c>
      <c r="G855" s="78">
        <v>874</v>
      </c>
      <c r="H855" s="79">
        <f t="shared" ref="H855:H861" si="317">(G855-F855)/F855</f>
        <v>-2.7808676307007785E-2</v>
      </c>
      <c r="I855" s="78">
        <v>1056</v>
      </c>
      <c r="J855" s="78">
        <f t="shared" si="309"/>
        <v>1490.8235294117646</v>
      </c>
      <c r="K855" s="82">
        <f t="shared" ref="K855:K857" si="318">(J855-G855)/G855</f>
        <v>0.70574774532238516</v>
      </c>
      <c r="L855" s="78">
        <f t="shared" si="312"/>
        <v>1050.5</v>
      </c>
      <c r="M855" s="78">
        <f t="shared" si="311"/>
        <v>1182.4117647058824</v>
      </c>
      <c r="N855" s="78">
        <v>1500</v>
      </c>
      <c r="O855" s="82">
        <f t="shared" si="302"/>
        <v>0.71624713958810071</v>
      </c>
      <c r="P855" s="74"/>
    </row>
    <row r="856" spans="1:16" s="73" customFormat="1" x14ac:dyDescent="0.2">
      <c r="A856" s="72"/>
      <c r="B856" s="72" t="s">
        <v>1146</v>
      </c>
      <c r="C856" s="72" t="s">
        <v>417</v>
      </c>
      <c r="D856" s="78">
        <v>0</v>
      </c>
      <c r="E856" s="78">
        <v>0</v>
      </c>
      <c r="F856" s="78">
        <v>357.11</v>
      </c>
      <c r="G856" s="78">
        <v>360.69</v>
      </c>
      <c r="H856" s="79">
        <f t="shared" si="317"/>
        <v>1.0024922292850897E-2</v>
      </c>
      <c r="I856" s="78">
        <v>273.95999999999998</v>
      </c>
      <c r="J856" s="78">
        <f t="shared" si="309"/>
        <v>386.7670588235294</v>
      </c>
      <c r="K856" s="82">
        <f t="shared" si="318"/>
        <v>7.2297703910641817E-2</v>
      </c>
      <c r="L856" s="78">
        <f t="shared" si="312"/>
        <v>179.45</v>
      </c>
      <c r="M856" s="78">
        <f t="shared" si="311"/>
        <v>373.72852941176473</v>
      </c>
      <c r="N856" s="78">
        <v>375</v>
      </c>
      <c r="O856" s="82">
        <f t="shared" si="302"/>
        <v>3.9673958246693841E-2</v>
      </c>
      <c r="P856" s="74"/>
    </row>
    <row r="857" spans="1:16" s="73" customFormat="1" x14ac:dyDescent="0.2">
      <c r="A857" s="72"/>
      <c r="B857" s="72" t="s">
        <v>1147</v>
      </c>
      <c r="C857" s="72" t="s">
        <v>422</v>
      </c>
      <c r="D857" s="78">
        <v>0</v>
      </c>
      <c r="E857" s="78">
        <v>0</v>
      </c>
      <c r="F857" s="78">
        <v>0</v>
      </c>
      <c r="G857" s="78">
        <v>100</v>
      </c>
      <c r="H857" s="79"/>
      <c r="I857" s="78">
        <v>123.55</v>
      </c>
      <c r="J857" s="78">
        <f t="shared" si="309"/>
        <v>174.42352941176472</v>
      </c>
      <c r="K857" s="82">
        <f t="shared" si="318"/>
        <v>0.74423529411764722</v>
      </c>
      <c r="L857" s="78">
        <f t="shared" si="312"/>
        <v>25</v>
      </c>
      <c r="M857" s="78">
        <f t="shared" si="311"/>
        <v>137.21176470588236</v>
      </c>
      <c r="N857" s="78">
        <v>100</v>
      </c>
      <c r="O857" s="82">
        <f t="shared" si="302"/>
        <v>0</v>
      </c>
      <c r="P857" s="74"/>
    </row>
    <row r="858" spans="1:16" s="73" customFormat="1" x14ac:dyDescent="0.2">
      <c r="A858" s="72"/>
      <c r="B858" s="72" t="s">
        <v>1148</v>
      </c>
      <c r="C858" s="72" t="s">
        <v>318</v>
      </c>
      <c r="D858" s="78">
        <v>0</v>
      </c>
      <c r="E858" s="78">
        <v>0</v>
      </c>
      <c r="F858" s="78">
        <v>946.85</v>
      </c>
      <c r="G858" s="78">
        <v>362.5</v>
      </c>
      <c r="H858" s="79">
        <f t="shared" si="317"/>
        <v>-0.61715160796324653</v>
      </c>
      <c r="I858" s="78">
        <v>0</v>
      </c>
      <c r="J858" s="78">
        <f t="shared" si="309"/>
        <v>0</v>
      </c>
      <c r="K858" s="82" t="e">
        <f t="shared" ref="K858" si="319">(J858-G858)/J858</f>
        <v>#DIV/0!</v>
      </c>
      <c r="L858" s="78">
        <f t="shared" si="312"/>
        <v>327.33749999999998</v>
      </c>
      <c r="M858" s="78">
        <f t="shared" si="311"/>
        <v>181.25</v>
      </c>
      <c r="N858" s="78">
        <v>0</v>
      </c>
      <c r="O858" s="82">
        <f t="shared" si="302"/>
        <v>-1</v>
      </c>
      <c r="P858" s="74"/>
    </row>
    <row r="859" spans="1:16" s="73" customFormat="1" x14ac:dyDescent="0.2">
      <c r="A859" s="72"/>
      <c r="B859" s="72" t="s">
        <v>1149</v>
      </c>
      <c r="C859" s="72" t="s">
        <v>441</v>
      </c>
      <c r="D859" s="78">
        <v>1909.97</v>
      </c>
      <c r="E859" s="78">
        <v>3864.9</v>
      </c>
      <c r="F859" s="78">
        <v>761.96</v>
      </c>
      <c r="G859" s="78">
        <v>296.05</v>
      </c>
      <c r="H859" s="79">
        <f t="shared" si="317"/>
        <v>-0.61146254396556254</v>
      </c>
      <c r="I859" s="78">
        <v>91.26</v>
      </c>
      <c r="J859" s="78">
        <f t="shared" si="309"/>
        <v>128.83764705882353</v>
      </c>
      <c r="K859" s="82">
        <f>(J859-G859)/G859</f>
        <v>-0.56481119047855588</v>
      </c>
      <c r="L859" s="78">
        <f t="shared" si="312"/>
        <v>1708.22</v>
      </c>
      <c r="M859" s="78">
        <f t="shared" si="311"/>
        <v>212.44382352941176</v>
      </c>
      <c r="N859" s="78">
        <v>500</v>
      </c>
      <c r="O859" s="82">
        <f t="shared" si="302"/>
        <v>0.68890390136801205</v>
      </c>
      <c r="P859" s="74"/>
    </row>
    <row r="860" spans="1:16" s="73" customFormat="1" x14ac:dyDescent="0.2">
      <c r="A860" s="72"/>
      <c r="B860" s="72" t="s">
        <v>1150</v>
      </c>
      <c r="C860" s="72" t="s">
        <v>947</v>
      </c>
      <c r="D860" s="78">
        <v>0</v>
      </c>
      <c r="E860" s="78">
        <v>0</v>
      </c>
      <c r="F860" s="78">
        <v>0</v>
      </c>
      <c r="G860" s="78">
        <v>0</v>
      </c>
      <c r="H860" s="79"/>
      <c r="I860" s="78">
        <v>0</v>
      </c>
      <c r="J860" s="78">
        <f t="shared" si="309"/>
        <v>0</v>
      </c>
      <c r="K860" s="82"/>
      <c r="L860" s="78">
        <f t="shared" si="312"/>
        <v>0</v>
      </c>
      <c r="M860" s="78">
        <f t="shared" si="311"/>
        <v>0</v>
      </c>
      <c r="N860" s="78">
        <f t="shared" si="313"/>
        <v>0</v>
      </c>
      <c r="O860" s="82"/>
      <c r="P860" s="74"/>
    </row>
    <row r="861" spans="1:16" s="73" customFormat="1" x14ac:dyDescent="0.2">
      <c r="A861" s="72"/>
      <c r="B861" s="72" t="s">
        <v>1151</v>
      </c>
      <c r="C861" s="72" t="s">
        <v>449</v>
      </c>
      <c r="D861" s="78">
        <v>0</v>
      </c>
      <c r="E861" s="78">
        <v>0</v>
      </c>
      <c r="F861" s="78">
        <v>4777.8599999999997</v>
      </c>
      <c r="G861" s="78">
        <v>1052.81</v>
      </c>
      <c r="H861" s="79">
        <f t="shared" si="317"/>
        <v>-0.77964821070521106</v>
      </c>
      <c r="I861" s="78" t="s">
        <v>1152</v>
      </c>
      <c r="J861" s="78">
        <f t="shared" si="309"/>
        <v>-261.30352941176471</v>
      </c>
      <c r="K861" s="82">
        <f>(J861-G861)/G861</f>
        <v>-1.2481962836710943</v>
      </c>
      <c r="L861" s="78">
        <f t="shared" si="312"/>
        <v>1457.6675</v>
      </c>
      <c r="M861" s="78">
        <f t="shared" si="311"/>
        <v>395.75323529411764</v>
      </c>
      <c r="N861" s="78">
        <v>2000</v>
      </c>
      <c r="O861" s="82">
        <f t="shared" si="302"/>
        <v>0.89967800457822411</v>
      </c>
      <c r="P861" s="74"/>
    </row>
    <row r="862" spans="1:16" s="73" customFormat="1" x14ac:dyDescent="0.2">
      <c r="A862" s="72"/>
      <c r="B862" s="72" t="s">
        <v>1153</v>
      </c>
      <c r="C862" s="72" t="s">
        <v>457</v>
      </c>
      <c r="D862" s="78">
        <v>0</v>
      </c>
      <c r="E862" s="78">
        <v>0</v>
      </c>
      <c r="F862" s="78">
        <v>0</v>
      </c>
      <c r="G862" s="78">
        <v>0</v>
      </c>
      <c r="H862" s="79"/>
      <c r="I862" s="78">
        <v>0</v>
      </c>
      <c r="J862" s="78">
        <f t="shared" si="309"/>
        <v>0</v>
      </c>
      <c r="K862" s="82"/>
      <c r="L862" s="78">
        <f t="shared" si="312"/>
        <v>0</v>
      </c>
      <c r="M862" s="78">
        <f t="shared" si="311"/>
        <v>0</v>
      </c>
      <c r="N862" s="78">
        <f t="shared" si="313"/>
        <v>0</v>
      </c>
      <c r="O862" s="82"/>
      <c r="P862" s="74"/>
    </row>
    <row r="863" spans="1:16" s="73" customFormat="1" x14ac:dyDescent="0.2">
      <c r="A863" s="72"/>
      <c r="B863" s="72" t="s">
        <v>1154</v>
      </c>
      <c r="C863" s="72" t="s">
        <v>1155</v>
      </c>
      <c r="D863" s="78">
        <v>0</v>
      </c>
      <c r="E863" s="78">
        <v>0</v>
      </c>
      <c r="F863" s="78">
        <v>0</v>
      </c>
      <c r="G863" s="78">
        <v>172.64</v>
      </c>
      <c r="H863" s="79"/>
      <c r="I863" s="78">
        <v>0</v>
      </c>
      <c r="J863" s="78">
        <f t="shared" si="309"/>
        <v>0</v>
      </c>
      <c r="K863" s="82" t="e">
        <f>(J863-G863)/J863</f>
        <v>#DIV/0!</v>
      </c>
      <c r="L863" s="78">
        <f t="shared" si="312"/>
        <v>43.16</v>
      </c>
      <c r="M863" s="78">
        <f t="shared" si="311"/>
        <v>86.32</v>
      </c>
      <c r="N863" s="78">
        <v>200</v>
      </c>
      <c r="O863" s="82">
        <f t="shared" si="302"/>
        <v>0.15848007414272483</v>
      </c>
      <c r="P863" s="74"/>
    </row>
    <row r="864" spans="1:16" s="73" customFormat="1" hidden="1" x14ac:dyDescent="0.2">
      <c r="A864" s="72"/>
      <c r="B864" s="72" t="s">
        <v>1156</v>
      </c>
      <c r="C864" s="72" t="s">
        <v>1157</v>
      </c>
      <c r="D864" s="78">
        <v>0</v>
      </c>
      <c r="E864" s="78">
        <v>0</v>
      </c>
      <c r="F864" s="78">
        <v>0</v>
      </c>
      <c r="G864" s="78">
        <v>0</v>
      </c>
      <c r="H864" s="79"/>
      <c r="I864" s="78">
        <v>0</v>
      </c>
      <c r="J864" s="78">
        <f t="shared" si="309"/>
        <v>0</v>
      </c>
      <c r="K864" s="82"/>
      <c r="L864" s="78">
        <f t="shared" si="312"/>
        <v>0</v>
      </c>
      <c r="M864" s="78">
        <f t="shared" si="311"/>
        <v>0</v>
      </c>
      <c r="N864" s="78">
        <f t="shared" si="313"/>
        <v>0</v>
      </c>
      <c r="O864" s="81"/>
      <c r="P864" s="74"/>
    </row>
    <row r="865" spans="1:16" s="73" customFormat="1" hidden="1" x14ac:dyDescent="0.2">
      <c r="A865" s="72"/>
      <c r="B865" s="72" t="s">
        <v>1158</v>
      </c>
      <c r="C865" s="72" t="s">
        <v>717</v>
      </c>
      <c r="D865" s="78">
        <v>0</v>
      </c>
      <c r="E865" s="78">
        <v>0</v>
      </c>
      <c r="F865" s="78">
        <v>0</v>
      </c>
      <c r="G865" s="78">
        <v>0</v>
      </c>
      <c r="H865" s="79"/>
      <c r="I865" s="78">
        <v>0</v>
      </c>
      <c r="J865" s="78">
        <f t="shared" si="309"/>
        <v>0</v>
      </c>
      <c r="K865" s="82"/>
      <c r="L865" s="78">
        <f t="shared" si="312"/>
        <v>0</v>
      </c>
      <c r="M865" s="78">
        <f t="shared" si="311"/>
        <v>0</v>
      </c>
      <c r="N865" s="78">
        <f t="shared" si="313"/>
        <v>0</v>
      </c>
      <c r="O865" s="81"/>
      <c r="P865" s="74"/>
    </row>
    <row r="866" spans="1:16" s="73" customFormat="1" hidden="1" x14ac:dyDescent="0.2">
      <c r="A866" s="72"/>
      <c r="B866" s="72" t="s">
        <v>1159</v>
      </c>
      <c r="C866" s="72" t="s">
        <v>1160</v>
      </c>
      <c r="D866" s="78">
        <v>0</v>
      </c>
      <c r="E866" s="78">
        <v>0</v>
      </c>
      <c r="F866" s="78">
        <v>0</v>
      </c>
      <c r="G866" s="78">
        <v>0</v>
      </c>
      <c r="H866" s="79"/>
      <c r="I866" s="78">
        <v>0</v>
      </c>
      <c r="J866" s="78">
        <f t="shared" si="309"/>
        <v>0</v>
      </c>
      <c r="K866" s="82"/>
      <c r="L866" s="78">
        <f t="shared" si="312"/>
        <v>0</v>
      </c>
      <c r="M866" s="78">
        <f t="shared" si="311"/>
        <v>0</v>
      </c>
      <c r="N866" s="78">
        <f t="shared" si="313"/>
        <v>0</v>
      </c>
      <c r="O866" s="81"/>
      <c r="P866" s="74"/>
    </row>
    <row r="867" spans="1:16" s="73" customFormat="1" hidden="1" x14ac:dyDescent="0.2">
      <c r="A867" s="72"/>
      <c r="B867" s="72" t="s">
        <v>1161</v>
      </c>
      <c r="C867" s="72" t="s">
        <v>485</v>
      </c>
      <c r="D867" s="78">
        <v>0</v>
      </c>
      <c r="E867" s="78">
        <v>0</v>
      </c>
      <c r="F867" s="78">
        <v>0</v>
      </c>
      <c r="G867" s="78">
        <v>0</v>
      </c>
      <c r="H867" s="79"/>
      <c r="I867" s="78">
        <v>0</v>
      </c>
      <c r="J867" s="78">
        <f t="shared" si="309"/>
        <v>0</v>
      </c>
      <c r="K867" s="82"/>
      <c r="L867" s="78">
        <f t="shared" si="312"/>
        <v>0</v>
      </c>
      <c r="M867" s="78">
        <f t="shared" si="311"/>
        <v>0</v>
      </c>
      <c r="N867" s="78">
        <f t="shared" si="313"/>
        <v>0</v>
      </c>
      <c r="O867" s="81"/>
      <c r="P867" s="74"/>
    </row>
    <row r="868" spans="1:16" s="73" customFormat="1" hidden="1" x14ac:dyDescent="0.2">
      <c r="A868" s="72"/>
      <c r="B868" s="72" t="s">
        <v>1162</v>
      </c>
      <c r="C868" s="72" t="s">
        <v>1163</v>
      </c>
      <c r="D868" s="78">
        <v>0</v>
      </c>
      <c r="E868" s="78">
        <v>0</v>
      </c>
      <c r="F868" s="78">
        <v>0</v>
      </c>
      <c r="G868" s="78">
        <v>0</v>
      </c>
      <c r="H868" s="79"/>
      <c r="I868" s="78">
        <v>0</v>
      </c>
      <c r="J868" s="78">
        <f t="shared" si="309"/>
        <v>0</v>
      </c>
      <c r="K868" s="82"/>
      <c r="L868" s="78">
        <f t="shared" si="312"/>
        <v>0</v>
      </c>
      <c r="M868" s="78">
        <f t="shared" si="311"/>
        <v>0</v>
      </c>
      <c r="N868" s="78">
        <f t="shared" si="313"/>
        <v>0</v>
      </c>
      <c r="O868" s="81"/>
      <c r="P868" s="74"/>
    </row>
    <row r="869" spans="1:16" s="73" customFormat="1" hidden="1" x14ac:dyDescent="0.2">
      <c r="A869" s="72"/>
      <c r="B869" s="72" t="s">
        <v>1164</v>
      </c>
      <c r="C869" s="72" t="s">
        <v>1165</v>
      </c>
      <c r="D869" s="78">
        <v>0</v>
      </c>
      <c r="E869" s="78">
        <v>0</v>
      </c>
      <c r="F869" s="78">
        <v>0</v>
      </c>
      <c r="G869" s="78">
        <v>0</v>
      </c>
      <c r="H869" s="79"/>
      <c r="I869" s="78">
        <v>0</v>
      </c>
      <c r="J869" s="78">
        <f t="shared" si="309"/>
        <v>0</v>
      </c>
      <c r="K869" s="82"/>
      <c r="L869" s="78">
        <f t="shared" si="312"/>
        <v>0</v>
      </c>
      <c r="M869" s="78">
        <f t="shared" si="311"/>
        <v>0</v>
      </c>
      <c r="N869" s="78">
        <f t="shared" si="313"/>
        <v>0</v>
      </c>
      <c r="O869" s="81"/>
      <c r="P869" s="74"/>
    </row>
    <row r="870" spans="1:16" s="73" customFormat="1" hidden="1" x14ac:dyDescent="0.2">
      <c r="A870" s="72"/>
      <c r="B870" s="72" t="s">
        <v>1166</v>
      </c>
      <c r="C870" s="72" t="s">
        <v>1167</v>
      </c>
      <c r="D870" s="78">
        <v>0</v>
      </c>
      <c r="E870" s="78">
        <v>0</v>
      </c>
      <c r="F870" s="78">
        <v>0</v>
      </c>
      <c r="G870" s="78">
        <v>0</v>
      </c>
      <c r="H870" s="79"/>
      <c r="I870" s="78">
        <v>0</v>
      </c>
      <c r="J870" s="78">
        <f t="shared" si="309"/>
        <v>0</v>
      </c>
      <c r="K870" s="82"/>
      <c r="L870" s="78">
        <f t="shared" si="312"/>
        <v>0</v>
      </c>
      <c r="M870" s="78">
        <f t="shared" si="311"/>
        <v>0</v>
      </c>
      <c r="N870" s="78">
        <f t="shared" si="313"/>
        <v>0</v>
      </c>
      <c r="O870" s="81"/>
      <c r="P870" s="74"/>
    </row>
    <row r="871" spans="1:16" s="73" customFormat="1" hidden="1" x14ac:dyDescent="0.2">
      <c r="A871" s="72"/>
      <c r="B871" s="72" t="s">
        <v>1168</v>
      </c>
      <c r="C871" s="72" t="s">
        <v>1169</v>
      </c>
      <c r="D871" s="78">
        <v>0</v>
      </c>
      <c r="E871" s="78">
        <v>0</v>
      </c>
      <c r="F871" s="78">
        <v>0</v>
      </c>
      <c r="G871" s="78">
        <v>0</v>
      </c>
      <c r="H871" s="79"/>
      <c r="I871" s="78">
        <v>0</v>
      </c>
      <c r="J871" s="78">
        <f t="shared" si="309"/>
        <v>0</v>
      </c>
      <c r="K871" s="82"/>
      <c r="L871" s="78">
        <f t="shared" si="312"/>
        <v>0</v>
      </c>
      <c r="M871" s="78">
        <f t="shared" si="311"/>
        <v>0</v>
      </c>
      <c r="N871" s="78">
        <f t="shared" si="313"/>
        <v>0</v>
      </c>
      <c r="O871" s="81"/>
      <c r="P871" s="74"/>
    </row>
    <row r="872" spans="1:16" s="73" customFormat="1" x14ac:dyDescent="0.2">
      <c r="A872" s="72"/>
      <c r="B872" s="72"/>
      <c r="C872" s="72"/>
      <c r="D872" s="78" t="s">
        <v>47</v>
      </c>
      <c r="E872" s="78" t="s">
        <v>47</v>
      </c>
      <c r="F872" s="78" t="s">
        <v>47</v>
      </c>
      <c r="G872" s="78" t="s">
        <v>47</v>
      </c>
      <c r="H872" s="79"/>
      <c r="I872" s="78" t="s">
        <v>47</v>
      </c>
      <c r="J872" s="78"/>
      <c r="K872" s="82"/>
      <c r="L872" s="78"/>
      <c r="M872" s="78"/>
      <c r="N872" s="78"/>
      <c r="O872" s="81"/>
      <c r="P872" s="74"/>
    </row>
    <row r="873" spans="1:16" s="73" customFormat="1" x14ac:dyDescent="0.2">
      <c r="A873" s="72"/>
      <c r="B873" s="72"/>
      <c r="C873" s="77" t="s">
        <v>1170</v>
      </c>
      <c r="D873" s="80">
        <v>22873.72</v>
      </c>
      <c r="E873" s="80">
        <v>9920.7199999999993</v>
      </c>
      <c r="F873" s="80">
        <v>20495.599999999999</v>
      </c>
      <c r="G873" s="80">
        <v>15794.59</v>
      </c>
      <c r="H873" s="79">
        <f t="shared" ref="H873" si="320">(G873-F873)/F873</f>
        <v>-0.22936679092097809</v>
      </c>
      <c r="I873" s="80">
        <v>13735.39</v>
      </c>
      <c r="J873" s="78">
        <f t="shared" si="309"/>
        <v>19391.138823529411</v>
      </c>
      <c r="K873" s="82">
        <f>(J873-G873)/G873</f>
        <v>0.22770764062437901</v>
      </c>
      <c r="L873" s="78">
        <f t="shared" si="312"/>
        <v>17271.157500000001</v>
      </c>
      <c r="M873" s="78">
        <f>SUM(G873+J873)/2</f>
        <v>17592.864411764705</v>
      </c>
      <c r="N873" s="80">
        <f>SUM(N842:N872)</f>
        <v>21625</v>
      </c>
      <c r="O873" s="81">
        <f t="shared" si="302"/>
        <v>0.36913968643693823</v>
      </c>
      <c r="P873" s="74"/>
    </row>
    <row r="874" spans="1:16" s="73" customFormat="1" x14ac:dyDescent="0.2">
      <c r="A874" s="72"/>
      <c r="B874" s="72"/>
      <c r="C874" s="72"/>
      <c r="D874" s="78"/>
      <c r="E874" s="78"/>
      <c r="F874" s="78"/>
      <c r="G874" s="78"/>
      <c r="H874" s="79"/>
      <c r="I874" s="78"/>
      <c r="J874" s="78"/>
      <c r="K874" s="82"/>
      <c r="L874" s="78"/>
      <c r="M874" s="78"/>
      <c r="N874" s="78"/>
      <c r="O874" s="81"/>
      <c r="P874" s="74"/>
    </row>
    <row r="875" spans="1:16" s="73" customFormat="1" x14ac:dyDescent="0.2">
      <c r="A875" s="72"/>
      <c r="B875" s="72"/>
      <c r="C875" s="77" t="s">
        <v>1171</v>
      </c>
      <c r="D875" s="78"/>
      <c r="E875" s="78"/>
      <c r="F875" s="78"/>
      <c r="G875" s="78"/>
      <c r="H875" s="79"/>
      <c r="I875" s="78"/>
      <c r="J875" s="78"/>
      <c r="K875" s="82"/>
      <c r="L875" s="78"/>
      <c r="M875" s="78"/>
      <c r="N875" s="78"/>
      <c r="O875" s="81"/>
      <c r="P875" s="74"/>
    </row>
    <row r="876" spans="1:16" s="73" customFormat="1" x14ac:dyDescent="0.2">
      <c r="A876" s="72"/>
      <c r="B876" s="72"/>
      <c r="C876" s="77"/>
      <c r="D876" s="78"/>
      <c r="E876" s="78"/>
      <c r="F876" s="78"/>
      <c r="G876" s="78"/>
      <c r="H876" s="79"/>
      <c r="I876" s="78"/>
      <c r="J876" s="78"/>
      <c r="K876" s="82"/>
      <c r="L876" s="78"/>
      <c r="M876" s="78"/>
      <c r="N876" s="78"/>
      <c r="O876" s="81"/>
      <c r="P876" s="74"/>
    </row>
    <row r="877" spans="1:16" s="73" customFormat="1" x14ac:dyDescent="0.2">
      <c r="A877" s="72"/>
      <c r="B877" s="72" t="s">
        <v>1172</v>
      </c>
      <c r="C877" s="72" t="s">
        <v>1173</v>
      </c>
      <c r="D877" s="78">
        <v>68695.22</v>
      </c>
      <c r="E877" s="78">
        <v>69914.759999999995</v>
      </c>
      <c r="F877" s="78">
        <v>76797.899999999994</v>
      </c>
      <c r="G877" s="78">
        <v>78983.69</v>
      </c>
      <c r="H877" s="79">
        <f t="shared" ref="H877" si="321">(G877-F877)/F877</f>
        <v>2.8461585538146334E-2</v>
      </c>
      <c r="I877" s="78">
        <v>56285.48</v>
      </c>
      <c r="J877" s="78">
        <f t="shared" ref="J877:J930" si="322">+(I877/8.5)*12</f>
        <v>79461.854117647061</v>
      </c>
      <c r="K877" s="82">
        <f>(J877-G877)/G877</f>
        <v>6.053960224535704E-3</v>
      </c>
      <c r="L877" s="78">
        <f t="shared" ref="L877" si="323">SUM(D877:G877)/4</f>
        <v>73597.892499999987</v>
      </c>
      <c r="M877" s="78">
        <f t="shared" ref="M877:M908" si="324">SUM(G877+J877)/2</f>
        <v>79222.772058823524</v>
      </c>
      <c r="N877" s="78">
        <v>75488</v>
      </c>
      <c r="O877" s="82">
        <f t="shared" si="302"/>
        <v>-4.4258377900551392E-2</v>
      </c>
      <c r="P877" s="74">
        <v>81000</v>
      </c>
    </row>
    <row r="878" spans="1:16" s="73" customFormat="1" x14ac:dyDescent="0.2">
      <c r="A878" s="72"/>
      <c r="B878" s="72" t="s">
        <v>1174</v>
      </c>
      <c r="C878" s="72" t="s">
        <v>1175</v>
      </c>
      <c r="D878" s="78">
        <v>0</v>
      </c>
      <c r="E878" s="78">
        <v>0</v>
      </c>
      <c r="F878" s="78">
        <v>0</v>
      </c>
      <c r="G878" s="78">
        <v>208.91</v>
      </c>
      <c r="H878" s="79"/>
      <c r="I878" s="78">
        <v>100.95</v>
      </c>
      <c r="J878" s="78">
        <f t="shared" si="322"/>
        <v>142.51764705882354</v>
      </c>
      <c r="K878" s="82">
        <f>(J878-G878)/G878</f>
        <v>-0.31780361371488419</v>
      </c>
      <c r="L878" s="78">
        <f t="shared" ref="L878:L913" si="325">SUM(D878:G878)/4</f>
        <v>52.227499999999999</v>
      </c>
      <c r="M878" s="78">
        <f t="shared" si="324"/>
        <v>175.71382352941177</v>
      </c>
      <c r="N878" s="78">
        <v>0</v>
      </c>
      <c r="O878" s="82">
        <f t="shared" si="302"/>
        <v>-1</v>
      </c>
      <c r="P878" s="74"/>
    </row>
    <row r="879" spans="1:16" s="73" customFormat="1" x14ac:dyDescent="0.2">
      <c r="A879" s="72"/>
      <c r="B879" s="72" t="s">
        <v>1176</v>
      </c>
      <c r="C879" s="72" t="s">
        <v>1177</v>
      </c>
      <c r="D879" s="78">
        <v>0</v>
      </c>
      <c r="E879" s="78">
        <v>0</v>
      </c>
      <c r="F879" s="78">
        <v>0</v>
      </c>
      <c r="G879" s="78">
        <v>0</v>
      </c>
      <c r="H879" s="79"/>
      <c r="I879" s="78">
        <v>0</v>
      </c>
      <c r="J879" s="78">
        <f t="shared" si="322"/>
        <v>0</v>
      </c>
      <c r="K879" s="82"/>
      <c r="L879" s="78">
        <f t="shared" si="325"/>
        <v>0</v>
      </c>
      <c r="M879" s="78">
        <f t="shared" si="324"/>
        <v>0</v>
      </c>
      <c r="N879" s="78">
        <f t="shared" ref="N879:N927" si="326">M879</f>
        <v>0</v>
      </c>
      <c r="O879" s="82"/>
      <c r="P879" s="74"/>
    </row>
    <row r="880" spans="1:16" s="73" customFormat="1" x14ac:dyDescent="0.2">
      <c r="A880" s="72"/>
      <c r="B880" s="72" t="s">
        <v>1178</v>
      </c>
      <c r="C880" s="72" t="s">
        <v>358</v>
      </c>
      <c r="D880" s="78">
        <v>0</v>
      </c>
      <c r="E880" s="78">
        <v>0</v>
      </c>
      <c r="F880" s="78">
        <v>1870.62</v>
      </c>
      <c r="G880" s="78">
        <v>2036.12</v>
      </c>
      <c r="H880" s="79">
        <f t="shared" ref="H880:H881" si="327">(G880-F880)/F880</f>
        <v>8.8473340389817287E-2</v>
      </c>
      <c r="I880" s="78">
        <v>1329.1</v>
      </c>
      <c r="J880" s="78">
        <f t="shared" si="322"/>
        <v>1876.376470588235</v>
      </c>
      <c r="K880" s="82">
        <f t="shared" ref="K880:K881" si="328">(J880-G880)/G880</f>
        <v>-7.8454869758052048E-2</v>
      </c>
      <c r="L880" s="78">
        <f t="shared" si="325"/>
        <v>976.68499999999995</v>
      </c>
      <c r="M880" s="78">
        <f t="shared" si="324"/>
        <v>1956.2482352941174</v>
      </c>
      <c r="N880" s="78">
        <v>2080</v>
      </c>
      <c r="O880" s="82">
        <f t="shared" si="302"/>
        <v>2.1550792684124763E-2</v>
      </c>
      <c r="P880" s="74"/>
    </row>
    <row r="881" spans="1:16" s="73" customFormat="1" x14ac:dyDescent="0.2">
      <c r="A881" s="72"/>
      <c r="B881" s="72" t="s">
        <v>1179</v>
      </c>
      <c r="C881" s="72" t="s">
        <v>314</v>
      </c>
      <c r="D881" s="78">
        <v>5255.14</v>
      </c>
      <c r="E881" s="78">
        <v>5333.15</v>
      </c>
      <c r="F881" s="78">
        <v>5744.84</v>
      </c>
      <c r="G881" s="78">
        <v>5841.49</v>
      </c>
      <c r="H881" s="79">
        <f t="shared" si="327"/>
        <v>1.6823793177877824E-2</v>
      </c>
      <c r="I881" s="78">
        <v>4280.3900000000003</v>
      </c>
      <c r="J881" s="78">
        <f t="shared" si="322"/>
        <v>6042.9035294117657</v>
      </c>
      <c r="K881" s="82">
        <f t="shared" si="328"/>
        <v>3.4479820972348821E-2</v>
      </c>
      <c r="L881" s="78">
        <f t="shared" si="325"/>
        <v>5543.6550000000007</v>
      </c>
      <c r="M881" s="78">
        <f t="shared" si="324"/>
        <v>5942.1967647058827</v>
      </c>
      <c r="N881" s="78">
        <v>5800</v>
      </c>
      <c r="O881" s="82">
        <f t="shared" si="302"/>
        <v>-7.102639908653406E-3</v>
      </c>
      <c r="P881" s="74"/>
    </row>
    <row r="882" spans="1:16" s="73" customFormat="1" x14ac:dyDescent="0.2">
      <c r="A882" s="72"/>
      <c r="B882" s="72" t="s">
        <v>1180</v>
      </c>
      <c r="C882" s="72" t="s">
        <v>329</v>
      </c>
      <c r="D882" s="78">
        <v>0</v>
      </c>
      <c r="E882" s="78">
        <v>0</v>
      </c>
      <c r="F882" s="78">
        <v>0</v>
      </c>
      <c r="G882" s="78">
        <v>0</v>
      </c>
      <c r="H882" s="79"/>
      <c r="I882" s="78">
        <v>0</v>
      </c>
      <c r="J882" s="78">
        <f t="shared" si="322"/>
        <v>0</v>
      </c>
      <c r="K882" s="82"/>
      <c r="L882" s="78">
        <f t="shared" si="325"/>
        <v>0</v>
      </c>
      <c r="M882" s="78">
        <f t="shared" si="324"/>
        <v>0</v>
      </c>
      <c r="N882" s="78">
        <f t="shared" si="326"/>
        <v>0</v>
      </c>
      <c r="O882" s="82"/>
      <c r="P882" s="74"/>
    </row>
    <row r="883" spans="1:16" s="73" customFormat="1" x14ac:dyDescent="0.2">
      <c r="A883" s="72"/>
      <c r="B883" s="72" t="s">
        <v>1181</v>
      </c>
      <c r="C883" s="72" t="s">
        <v>362</v>
      </c>
      <c r="D883" s="78">
        <v>0</v>
      </c>
      <c r="E883" s="78">
        <v>0</v>
      </c>
      <c r="F883" s="78">
        <v>0</v>
      </c>
      <c r="G883" s="78">
        <v>0</v>
      </c>
      <c r="H883" s="79"/>
      <c r="I883" s="78">
        <v>0</v>
      </c>
      <c r="J883" s="78">
        <f t="shared" si="322"/>
        <v>0</v>
      </c>
      <c r="K883" s="82"/>
      <c r="L883" s="78">
        <f t="shared" si="325"/>
        <v>0</v>
      </c>
      <c r="M883" s="78">
        <f t="shared" si="324"/>
        <v>0</v>
      </c>
      <c r="N883" s="78">
        <f t="shared" si="326"/>
        <v>0</v>
      </c>
      <c r="O883" s="82"/>
      <c r="P883" s="74"/>
    </row>
    <row r="884" spans="1:16" s="73" customFormat="1" x14ac:dyDescent="0.2">
      <c r="A884" s="72"/>
      <c r="B884" s="72" t="s">
        <v>1182</v>
      </c>
      <c r="C884" s="72" t="s">
        <v>365</v>
      </c>
      <c r="D884" s="78">
        <v>0</v>
      </c>
      <c r="E884" s="78">
        <v>0</v>
      </c>
      <c r="F884" s="78">
        <v>0</v>
      </c>
      <c r="G884" s="78">
        <v>0</v>
      </c>
      <c r="H884" s="79"/>
      <c r="I884" s="78">
        <v>0</v>
      </c>
      <c r="J884" s="78">
        <f t="shared" si="322"/>
        <v>0</v>
      </c>
      <c r="K884" s="82"/>
      <c r="L884" s="78">
        <f t="shared" si="325"/>
        <v>0</v>
      </c>
      <c r="M884" s="78">
        <f t="shared" si="324"/>
        <v>0</v>
      </c>
      <c r="N884" s="78">
        <f t="shared" si="326"/>
        <v>0</v>
      </c>
      <c r="O884" s="82"/>
      <c r="P884" s="74"/>
    </row>
    <row r="885" spans="1:16" s="73" customFormat="1" x14ac:dyDescent="0.2">
      <c r="A885" s="72"/>
      <c r="B885" s="72" t="s">
        <v>1183</v>
      </c>
      <c r="C885" s="72" t="s">
        <v>331</v>
      </c>
      <c r="D885" s="78">
        <v>0</v>
      </c>
      <c r="E885" s="78">
        <v>0</v>
      </c>
      <c r="F885" s="78">
        <v>7336.62</v>
      </c>
      <c r="G885" s="78">
        <v>7616.12</v>
      </c>
      <c r="H885" s="79">
        <f t="shared" ref="H885" si="329">(G885-F885)/F885</f>
        <v>3.8096562177133343E-2</v>
      </c>
      <c r="I885" s="78">
        <v>5994.45</v>
      </c>
      <c r="J885" s="78">
        <f t="shared" si="322"/>
        <v>8462.7529411764699</v>
      </c>
      <c r="K885" s="82">
        <f t="shared" ref="K885:K886" si="330">(J885-G885)/G885</f>
        <v>0.11116328802283447</v>
      </c>
      <c r="L885" s="78">
        <f t="shared" si="325"/>
        <v>3738.1849999999999</v>
      </c>
      <c r="M885" s="78">
        <f t="shared" si="324"/>
        <v>8039.4364705882344</v>
      </c>
      <c r="N885" s="78">
        <v>8000</v>
      </c>
      <c r="O885" s="82">
        <f t="shared" ref="O885:O935" si="331">(N885-G885)/G885</f>
        <v>5.0403617590058993E-2</v>
      </c>
      <c r="P885" s="74"/>
    </row>
    <row r="886" spans="1:16" s="73" customFormat="1" x14ac:dyDescent="0.2">
      <c r="A886" s="72"/>
      <c r="B886" s="72" t="s">
        <v>1184</v>
      </c>
      <c r="C886" s="72" t="s">
        <v>637</v>
      </c>
      <c r="D886" s="78">
        <v>1329.41</v>
      </c>
      <c r="E886" s="78">
        <v>0</v>
      </c>
      <c r="F886" s="78">
        <v>0</v>
      </c>
      <c r="G886" s="78">
        <v>225</v>
      </c>
      <c r="H886" s="79"/>
      <c r="I886" s="78">
        <v>20.6</v>
      </c>
      <c r="J886" s="78">
        <f t="shared" si="322"/>
        <v>29.082352941176474</v>
      </c>
      <c r="K886" s="82">
        <f t="shared" si="330"/>
        <v>-0.87074509803921563</v>
      </c>
      <c r="L886" s="78">
        <f t="shared" si="325"/>
        <v>388.60250000000002</v>
      </c>
      <c r="M886" s="78">
        <f t="shared" si="324"/>
        <v>127.04117647058824</v>
      </c>
      <c r="N886" s="78">
        <v>200</v>
      </c>
      <c r="O886" s="82">
        <f t="shared" si="331"/>
        <v>-0.1111111111111111</v>
      </c>
      <c r="P886" s="74"/>
    </row>
    <row r="887" spans="1:16" s="73" customFormat="1" x14ac:dyDescent="0.2">
      <c r="A887" s="72"/>
      <c r="B887" s="72" t="s">
        <v>1185</v>
      </c>
      <c r="C887" s="72" t="s">
        <v>1186</v>
      </c>
      <c r="D887" s="78">
        <v>0</v>
      </c>
      <c r="E887" s="78">
        <v>0</v>
      </c>
      <c r="F887" s="78">
        <v>0</v>
      </c>
      <c r="G887" s="78">
        <v>0</v>
      </c>
      <c r="H887" s="79"/>
      <c r="I887" s="78">
        <v>0</v>
      </c>
      <c r="J887" s="78">
        <f t="shared" si="322"/>
        <v>0</v>
      </c>
      <c r="K887" s="82"/>
      <c r="L887" s="78">
        <f t="shared" si="325"/>
        <v>0</v>
      </c>
      <c r="M887" s="78">
        <f t="shared" si="324"/>
        <v>0</v>
      </c>
      <c r="N887" s="78">
        <f t="shared" si="326"/>
        <v>0</v>
      </c>
      <c r="O887" s="82"/>
      <c r="P887" s="74"/>
    </row>
    <row r="888" spans="1:16" s="73" customFormat="1" x14ac:dyDescent="0.2">
      <c r="A888" s="72"/>
      <c r="B888" s="72" t="s">
        <v>1187</v>
      </c>
      <c r="C888" s="72" t="s">
        <v>974</v>
      </c>
      <c r="D888" s="78">
        <v>867.67</v>
      </c>
      <c r="E888" s="78">
        <v>900.95</v>
      </c>
      <c r="F888" s="78">
        <v>630.72</v>
      </c>
      <c r="G888" s="78">
        <v>707.35</v>
      </c>
      <c r="H888" s="79">
        <f t="shared" ref="H888:H890" si="332">(G888-F888)/F888</f>
        <v>0.121496067985794</v>
      </c>
      <c r="I888" s="78">
        <v>0</v>
      </c>
      <c r="J888" s="78">
        <f t="shared" si="322"/>
        <v>0</v>
      </c>
      <c r="K888" s="82"/>
      <c r="L888" s="78">
        <f t="shared" si="325"/>
        <v>776.67250000000001</v>
      </c>
      <c r="M888" s="78">
        <f t="shared" si="324"/>
        <v>353.67500000000001</v>
      </c>
      <c r="N888" s="78">
        <v>0</v>
      </c>
      <c r="O888" s="82">
        <f t="shared" si="331"/>
        <v>-1</v>
      </c>
      <c r="P888" s="74"/>
    </row>
    <row r="889" spans="1:16" s="73" customFormat="1" x14ac:dyDescent="0.2">
      <c r="A889" s="72"/>
      <c r="B889" s="72" t="s">
        <v>1188</v>
      </c>
      <c r="C889" s="72" t="s">
        <v>377</v>
      </c>
      <c r="D889" s="78">
        <v>270</v>
      </c>
      <c r="E889" s="78">
        <v>230</v>
      </c>
      <c r="F889" s="78">
        <v>360</v>
      </c>
      <c r="G889" s="78">
        <v>360</v>
      </c>
      <c r="H889" s="79">
        <f t="shared" si="332"/>
        <v>0</v>
      </c>
      <c r="I889" s="78">
        <v>270</v>
      </c>
      <c r="J889" s="78">
        <f t="shared" si="322"/>
        <v>381.1764705882353</v>
      </c>
      <c r="K889" s="82">
        <f t="shared" ref="K889:K890" si="333">(J889-G889)/G889</f>
        <v>5.8823529411764733E-2</v>
      </c>
      <c r="L889" s="78">
        <f t="shared" si="325"/>
        <v>305</v>
      </c>
      <c r="M889" s="78">
        <f t="shared" si="324"/>
        <v>370.58823529411768</v>
      </c>
      <c r="N889" s="78">
        <v>400</v>
      </c>
      <c r="O889" s="82">
        <f t="shared" si="331"/>
        <v>0.1111111111111111</v>
      </c>
      <c r="P889" s="74"/>
    </row>
    <row r="890" spans="1:16" s="73" customFormat="1" x14ac:dyDescent="0.2">
      <c r="A890" s="72"/>
      <c r="B890" s="72" t="s">
        <v>1189</v>
      </c>
      <c r="C890" s="72" t="s">
        <v>383</v>
      </c>
      <c r="D890" s="78">
        <v>8176.1</v>
      </c>
      <c r="E890" s="78">
        <v>6875</v>
      </c>
      <c r="F890" s="78">
        <v>8483.2199999999993</v>
      </c>
      <c r="G890" s="78">
        <v>7179.82</v>
      </c>
      <c r="H890" s="79">
        <f t="shared" si="332"/>
        <v>-0.15364448876723694</v>
      </c>
      <c r="I890" s="78">
        <v>6259.79</v>
      </c>
      <c r="J890" s="78">
        <f t="shared" si="322"/>
        <v>8837.3505882352947</v>
      </c>
      <c r="K890" s="82">
        <f t="shared" si="333"/>
        <v>0.23085962993992817</v>
      </c>
      <c r="L890" s="78">
        <f t="shared" si="325"/>
        <v>7678.5349999999999</v>
      </c>
      <c r="M890" s="78">
        <f t="shared" si="324"/>
        <v>8008.5852941176472</v>
      </c>
      <c r="N890" s="78">
        <v>900</v>
      </c>
      <c r="O890" s="82">
        <f t="shared" si="331"/>
        <v>-0.87464866807245867</v>
      </c>
      <c r="P890" s="74"/>
    </row>
    <row r="891" spans="1:16" s="73" customFormat="1" x14ac:dyDescent="0.2">
      <c r="A891" s="72"/>
      <c r="B891" s="72" t="s">
        <v>1190</v>
      </c>
      <c r="C891" s="72" t="s">
        <v>387</v>
      </c>
      <c r="D891" s="78">
        <v>0</v>
      </c>
      <c r="E891" s="78">
        <v>885.71</v>
      </c>
      <c r="F891" s="78">
        <v>0</v>
      </c>
      <c r="G891" s="78">
        <v>0</v>
      </c>
      <c r="H891" s="79"/>
      <c r="I891" s="78">
        <v>0</v>
      </c>
      <c r="J891" s="78">
        <f t="shared" si="322"/>
        <v>0</v>
      </c>
      <c r="K891" s="82"/>
      <c r="L891" s="78">
        <f t="shared" si="325"/>
        <v>221.42750000000001</v>
      </c>
      <c r="M891" s="78">
        <f t="shared" si="324"/>
        <v>0</v>
      </c>
      <c r="N891" s="78">
        <f t="shared" si="326"/>
        <v>0</v>
      </c>
      <c r="O891" s="82"/>
      <c r="P891" s="74"/>
    </row>
    <row r="892" spans="1:16" s="73" customFormat="1" x14ac:dyDescent="0.2">
      <c r="A892" s="72"/>
      <c r="B892" s="72" t="s">
        <v>1191</v>
      </c>
      <c r="C892" s="72" t="s">
        <v>1192</v>
      </c>
      <c r="D892" s="78">
        <v>6963.21</v>
      </c>
      <c r="E892" s="78">
        <v>6013.92</v>
      </c>
      <c r="F892" s="78">
        <v>5638.96</v>
      </c>
      <c r="G892" s="78">
        <v>5299.66</v>
      </c>
      <c r="H892" s="79">
        <f t="shared" ref="H892:H897" si="334">(G892-F892)/F892</f>
        <v>-6.0170669768893584E-2</v>
      </c>
      <c r="I892" s="78">
        <v>5089.57</v>
      </c>
      <c r="J892" s="78">
        <f t="shared" si="322"/>
        <v>7185.2752941176468</v>
      </c>
      <c r="K892" s="82">
        <f t="shared" ref="K892:K897" si="335">(J892-G892)/G892</f>
        <v>0.35579929544869804</v>
      </c>
      <c r="L892" s="78">
        <f t="shared" si="325"/>
        <v>5978.9375</v>
      </c>
      <c r="M892" s="78">
        <f t="shared" si="324"/>
        <v>6242.4676470588238</v>
      </c>
      <c r="N892" s="78">
        <v>7200</v>
      </c>
      <c r="O892" s="82">
        <f t="shared" si="331"/>
        <v>0.35857772008015615</v>
      </c>
      <c r="P892" s="74"/>
    </row>
    <row r="893" spans="1:16" s="73" customFormat="1" x14ac:dyDescent="0.2">
      <c r="A893" s="72"/>
      <c r="B893" s="72" t="s">
        <v>1193</v>
      </c>
      <c r="C893" s="72" t="s">
        <v>1194</v>
      </c>
      <c r="D893" s="78">
        <v>2370.69</v>
      </c>
      <c r="E893" s="78">
        <v>1823.21</v>
      </c>
      <c r="F893" s="78">
        <v>2282.14</v>
      </c>
      <c r="G893" s="78">
        <v>2431.88</v>
      </c>
      <c r="H893" s="79">
        <f t="shared" si="334"/>
        <v>6.5613853663666663E-2</v>
      </c>
      <c r="I893" s="78">
        <v>4493.51</v>
      </c>
      <c r="J893" s="78">
        <f t="shared" si="322"/>
        <v>6343.778823529412</v>
      </c>
      <c r="K893" s="82">
        <f t="shared" si="335"/>
        <v>1.6085904006486387</v>
      </c>
      <c r="L893" s="78">
        <f t="shared" si="325"/>
        <v>2226.9799999999996</v>
      </c>
      <c r="M893" s="78">
        <f t="shared" si="324"/>
        <v>4387.8294117647056</v>
      </c>
      <c r="N893" s="78">
        <v>6300</v>
      </c>
      <c r="O893" s="82">
        <f t="shared" si="331"/>
        <v>1.5905883513989176</v>
      </c>
      <c r="P893" s="74"/>
    </row>
    <row r="894" spans="1:16" s="73" customFormat="1" x14ac:dyDescent="0.2">
      <c r="A894" s="72"/>
      <c r="B894" s="72" t="s">
        <v>1195</v>
      </c>
      <c r="C894" s="72" t="s">
        <v>1196</v>
      </c>
      <c r="D894" s="78">
        <v>0</v>
      </c>
      <c r="E894" s="78">
        <v>0</v>
      </c>
      <c r="F894" s="78">
        <v>19</v>
      </c>
      <c r="G894" s="78">
        <v>25.2</v>
      </c>
      <c r="H894" s="79">
        <f t="shared" si="334"/>
        <v>0.32631578947368417</v>
      </c>
      <c r="I894" s="78">
        <v>0</v>
      </c>
      <c r="J894" s="78">
        <f t="shared" si="322"/>
        <v>0</v>
      </c>
      <c r="K894" s="82">
        <f t="shared" si="335"/>
        <v>-1</v>
      </c>
      <c r="L894" s="78">
        <f t="shared" si="325"/>
        <v>11.05</v>
      </c>
      <c r="M894" s="78">
        <f t="shared" si="324"/>
        <v>12.6</v>
      </c>
      <c r="N894" s="78">
        <v>0</v>
      </c>
      <c r="O894" s="82">
        <f t="shared" si="331"/>
        <v>-1</v>
      </c>
      <c r="P894" s="74"/>
    </row>
    <row r="895" spans="1:16" s="73" customFormat="1" x14ac:dyDescent="0.2">
      <c r="A895" s="72"/>
      <c r="B895" s="72" t="s">
        <v>1197</v>
      </c>
      <c r="C895" s="72" t="s">
        <v>417</v>
      </c>
      <c r="D895" s="78">
        <v>0</v>
      </c>
      <c r="E895" s="78">
        <v>609.88</v>
      </c>
      <c r="F895" s="78">
        <v>694.15</v>
      </c>
      <c r="G895" s="78">
        <v>1960.37</v>
      </c>
      <c r="H895" s="79">
        <f t="shared" si="334"/>
        <v>1.8241302312180363</v>
      </c>
      <c r="I895" s="78">
        <v>533.29</v>
      </c>
      <c r="J895" s="78">
        <f t="shared" si="322"/>
        <v>752.87999999999988</v>
      </c>
      <c r="K895" s="82">
        <f t="shared" si="335"/>
        <v>-0.61595005024561689</v>
      </c>
      <c r="L895" s="78">
        <f t="shared" si="325"/>
        <v>816.09999999999991</v>
      </c>
      <c r="M895" s="78">
        <f t="shared" si="324"/>
        <v>1356.625</v>
      </c>
      <c r="N895" s="78">
        <v>750</v>
      </c>
      <c r="O895" s="82">
        <f t="shared" si="331"/>
        <v>-0.61741916066864921</v>
      </c>
      <c r="P895" s="74"/>
    </row>
    <row r="896" spans="1:16" s="73" customFormat="1" x14ac:dyDescent="0.2">
      <c r="A896" s="72"/>
      <c r="B896" s="72" t="s">
        <v>1198</v>
      </c>
      <c r="C896" s="72" t="s">
        <v>1199</v>
      </c>
      <c r="D896" s="78">
        <v>0</v>
      </c>
      <c r="E896" s="78">
        <v>0</v>
      </c>
      <c r="F896" s="78">
        <v>60</v>
      </c>
      <c r="G896" s="78">
        <v>125.37</v>
      </c>
      <c r="H896" s="79">
        <f t="shared" si="334"/>
        <v>1.0895000000000001</v>
      </c>
      <c r="I896" s="78">
        <v>461.1</v>
      </c>
      <c r="J896" s="78">
        <f t="shared" si="322"/>
        <v>650.96470588235297</v>
      </c>
      <c r="K896" s="82">
        <f t="shared" si="335"/>
        <v>4.1923482961023604</v>
      </c>
      <c r="L896" s="78">
        <f t="shared" si="325"/>
        <v>46.342500000000001</v>
      </c>
      <c r="M896" s="78">
        <f t="shared" si="324"/>
        <v>388.16735294117649</v>
      </c>
      <c r="N896" s="78">
        <v>500</v>
      </c>
      <c r="O896" s="82">
        <f t="shared" si="331"/>
        <v>2.9881949429688124</v>
      </c>
      <c r="P896" s="74"/>
    </row>
    <row r="897" spans="1:16" s="73" customFormat="1" x14ac:dyDescent="0.2">
      <c r="A897" s="72"/>
      <c r="B897" s="72" t="s">
        <v>1200</v>
      </c>
      <c r="C897" s="72" t="s">
        <v>427</v>
      </c>
      <c r="D897" s="78">
        <v>2370.2600000000002</v>
      </c>
      <c r="E897" s="78">
        <v>2173.56</v>
      </c>
      <c r="F897" s="78">
        <v>2249.59</v>
      </c>
      <c r="G897" s="78">
        <v>4083.2</v>
      </c>
      <c r="H897" s="79">
        <f t="shared" si="334"/>
        <v>0.81508630461550746</v>
      </c>
      <c r="I897" s="78">
        <v>3587</v>
      </c>
      <c r="J897" s="78">
        <f t="shared" si="322"/>
        <v>5064</v>
      </c>
      <c r="K897" s="82">
        <f t="shared" si="335"/>
        <v>0.24020376175548594</v>
      </c>
      <c r="L897" s="78">
        <f t="shared" si="325"/>
        <v>2719.1525000000001</v>
      </c>
      <c r="M897" s="78">
        <f t="shared" si="324"/>
        <v>4573.6000000000004</v>
      </c>
      <c r="N897" s="78">
        <v>3500</v>
      </c>
      <c r="O897" s="82">
        <f t="shared" si="331"/>
        <v>-0.14282915360501564</v>
      </c>
      <c r="P897" s="74"/>
    </row>
    <row r="898" spans="1:16" s="73" customFormat="1" x14ac:dyDescent="0.2">
      <c r="A898" s="72"/>
      <c r="B898" s="72" t="s">
        <v>1201</v>
      </c>
      <c r="C898" s="72" t="s">
        <v>318</v>
      </c>
      <c r="D898" s="78">
        <v>0</v>
      </c>
      <c r="E898" s="78">
        <v>0</v>
      </c>
      <c r="F898" s="78">
        <v>29</v>
      </c>
      <c r="G898" s="78">
        <v>0</v>
      </c>
      <c r="H898" s="79"/>
      <c r="I898" s="78">
        <v>0</v>
      </c>
      <c r="J898" s="78">
        <f t="shared" si="322"/>
        <v>0</v>
      </c>
      <c r="K898" s="82"/>
      <c r="L898" s="78">
        <f t="shared" si="325"/>
        <v>7.25</v>
      </c>
      <c r="M898" s="78">
        <f t="shared" si="324"/>
        <v>0</v>
      </c>
      <c r="N898" s="78">
        <f t="shared" si="326"/>
        <v>0</v>
      </c>
      <c r="O898" s="82"/>
      <c r="P898" s="74"/>
    </row>
    <row r="899" spans="1:16" s="73" customFormat="1" x14ac:dyDescent="0.2">
      <c r="A899" s="72"/>
      <c r="B899" s="72" t="s">
        <v>1202</v>
      </c>
      <c r="C899" s="72" t="s">
        <v>1203</v>
      </c>
      <c r="D899" s="78">
        <v>0</v>
      </c>
      <c r="E899" s="78">
        <v>0</v>
      </c>
      <c r="F899" s="78">
        <v>0</v>
      </c>
      <c r="G899" s="78">
        <v>0</v>
      </c>
      <c r="H899" s="79"/>
      <c r="I899" s="78">
        <v>0</v>
      </c>
      <c r="J899" s="78">
        <f t="shared" si="322"/>
        <v>0</v>
      </c>
      <c r="K899" s="82"/>
      <c r="L899" s="78">
        <f t="shared" si="325"/>
        <v>0</v>
      </c>
      <c r="M899" s="78">
        <f t="shared" si="324"/>
        <v>0</v>
      </c>
      <c r="N899" s="78">
        <f t="shared" si="326"/>
        <v>0</v>
      </c>
      <c r="O899" s="82"/>
      <c r="P899" s="74"/>
    </row>
    <row r="900" spans="1:16" s="73" customFormat="1" x14ac:dyDescent="0.2">
      <c r="A900" s="72"/>
      <c r="B900" s="72" t="s">
        <v>1204</v>
      </c>
      <c r="C900" s="72" t="s">
        <v>1205</v>
      </c>
      <c r="D900" s="78">
        <v>1575</v>
      </c>
      <c r="E900" s="78">
        <v>4080</v>
      </c>
      <c r="F900" s="78">
        <v>1785.95</v>
      </c>
      <c r="G900" s="78">
        <v>1600</v>
      </c>
      <c r="H900" s="79">
        <f t="shared" ref="H900" si="336">(G900-F900)/F900</f>
        <v>-0.10411825639015652</v>
      </c>
      <c r="I900" s="78">
        <v>2541.59</v>
      </c>
      <c r="J900" s="78">
        <f t="shared" si="322"/>
        <v>3588.1270588235293</v>
      </c>
      <c r="K900" s="82">
        <f>(J900-G900)/G900</f>
        <v>1.2425794117647058</v>
      </c>
      <c r="L900" s="78">
        <f t="shared" si="325"/>
        <v>2260.2375000000002</v>
      </c>
      <c r="M900" s="78">
        <f t="shared" si="324"/>
        <v>2594.0635294117646</v>
      </c>
      <c r="N900" s="78">
        <v>3600</v>
      </c>
      <c r="O900" s="82">
        <f t="shared" si="331"/>
        <v>1.25</v>
      </c>
      <c r="P900" s="74" t="s">
        <v>1602</v>
      </c>
    </row>
    <row r="901" spans="1:16" s="73" customFormat="1" x14ac:dyDescent="0.2">
      <c r="A901" s="72"/>
      <c r="B901" s="72" t="s">
        <v>1206</v>
      </c>
      <c r="C901" s="72" t="s">
        <v>1207</v>
      </c>
      <c r="D901" s="78">
        <v>0</v>
      </c>
      <c r="E901" s="78">
        <v>0</v>
      </c>
      <c r="F901" s="78">
        <v>0</v>
      </c>
      <c r="G901" s="78">
        <v>0</v>
      </c>
      <c r="H901" s="79"/>
      <c r="I901" s="78">
        <v>0</v>
      </c>
      <c r="J901" s="78">
        <f t="shared" si="322"/>
        <v>0</v>
      </c>
      <c r="K901" s="82"/>
      <c r="L901" s="78">
        <f t="shared" si="325"/>
        <v>0</v>
      </c>
      <c r="M901" s="78">
        <f t="shared" si="324"/>
        <v>0</v>
      </c>
      <c r="N901" s="78">
        <f t="shared" si="326"/>
        <v>0</v>
      </c>
      <c r="O901" s="82"/>
      <c r="P901" s="74"/>
    </row>
    <row r="902" spans="1:16" s="73" customFormat="1" x14ac:dyDescent="0.2">
      <c r="A902" s="72"/>
      <c r="B902" s="72" t="s">
        <v>1208</v>
      </c>
      <c r="C902" s="72" t="s">
        <v>611</v>
      </c>
      <c r="D902" s="78">
        <v>0</v>
      </c>
      <c r="E902" s="78">
        <v>0</v>
      </c>
      <c r="F902" s="78">
        <v>0</v>
      </c>
      <c r="G902" s="78">
        <v>0</v>
      </c>
      <c r="H902" s="79"/>
      <c r="I902" s="78">
        <v>0</v>
      </c>
      <c r="J902" s="78">
        <f t="shared" si="322"/>
        <v>0</v>
      </c>
      <c r="K902" s="82"/>
      <c r="L902" s="78">
        <f t="shared" si="325"/>
        <v>0</v>
      </c>
      <c r="M902" s="78">
        <f t="shared" si="324"/>
        <v>0</v>
      </c>
      <c r="N902" s="78">
        <f t="shared" si="326"/>
        <v>0</v>
      </c>
      <c r="O902" s="82"/>
      <c r="P902" s="74"/>
    </row>
    <row r="903" spans="1:16" s="73" customFormat="1" x14ac:dyDescent="0.2">
      <c r="A903" s="72"/>
      <c r="B903" s="72" t="s">
        <v>1209</v>
      </c>
      <c r="C903" s="72" t="s">
        <v>441</v>
      </c>
      <c r="D903" s="78">
        <v>1870.39</v>
      </c>
      <c r="E903" s="78">
        <v>573.33000000000004</v>
      </c>
      <c r="F903" s="78">
        <v>1427.43</v>
      </c>
      <c r="G903" s="78">
        <v>4265.88</v>
      </c>
      <c r="H903" s="79">
        <f t="shared" ref="H903" si="337">(G903-F903)/F903</f>
        <v>1.9885038145478235</v>
      </c>
      <c r="I903" s="78">
        <v>36.82</v>
      </c>
      <c r="J903" s="78">
        <f t="shared" si="322"/>
        <v>51.981176470588238</v>
      </c>
      <c r="K903" s="82">
        <f>(J903-G903)/G903</f>
        <v>-0.98781466509358251</v>
      </c>
      <c r="L903" s="78">
        <f t="shared" si="325"/>
        <v>2034.2575000000002</v>
      </c>
      <c r="M903" s="78">
        <f t="shared" si="324"/>
        <v>2158.9305882352942</v>
      </c>
      <c r="N903" s="78">
        <v>750</v>
      </c>
      <c r="O903" s="82">
        <f t="shared" si="331"/>
        <v>-0.82418633435539679</v>
      </c>
      <c r="P903" s="74"/>
    </row>
    <row r="904" spans="1:16" s="73" customFormat="1" x14ac:dyDescent="0.2">
      <c r="A904" s="72"/>
      <c r="B904" s="72" t="s">
        <v>1210</v>
      </c>
      <c r="C904" s="72" t="s">
        <v>947</v>
      </c>
      <c r="D904" s="78">
        <v>0</v>
      </c>
      <c r="E904" s="78">
        <v>0</v>
      </c>
      <c r="F904" s="78">
        <v>0</v>
      </c>
      <c r="G904" s="78">
        <v>0</v>
      </c>
      <c r="H904" s="79"/>
      <c r="I904" s="78">
        <v>0</v>
      </c>
      <c r="J904" s="78">
        <f t="shared" si="322"/>
        <v>0</v>
      </c>
      <c r="K904" s="82"/>
      <c r="L904" s="78">
        <f t="shared" si="325"/>
        <v>0</v>
      </c>
      <c r="M904" s="78">
        <f t="shared" si="324"/>
        <v>0</v>
      </c>
      <c r="N904" s="78">
        <f t="shared" si="326"/>
        <v>0</v>
      </c>
      <c r="O904" s="82"/>
      <c r="P904" s="74"/>
    </row>
    <row r="905" spans="1:16" s="73" customFormat="1" x14ac:dyDescent="0.2">
      <c r="A905" s="72"/>
      <c r="B905" s="72" t="s">
        <v>1211</v>
      </c>
      <c r="C905" s="72" t="s">
        <v>449</v>
      </c>
      <c r="D905" s="78">
        <v>0</v>
      </c>
      <c r="E905" s="78">
        <v>183.77</v>
      </c>
      <c r="F905" s="78">
        <v>2060.34</v>
      </c>
      <c r="G905" s="78">
        <v>656.26</v>
      </c>
      <c r="H905" s="79">
        <f t="shared" ref="H905" si="338">(G905-F905)/F905</f>
        <v>-0.68147975576846542</v>
      </c>
      <c r="I905" s="78">
        <v>1356.8</v>
      </c>
      <c r="J905" s="78">
        <f t="shared" si="322"/>
        <v>1915.4823529411765</v>
      </c>
      <c r="K905" s="82">
        <f>(J905-G905)/G905</f>
        <v>1.9187857753652158</v>
      </c>
      <c r="L905" s="78">
        <f t="shared" si="325"/>
        <v>725.09249999999997</v>
      </c>
      <c r="M905" s="78">
        <f t="shared" si="324"/>
        <v>1285.8711764705881</v>
      </c>
      <c r="N905" s="78">
        <v>2000</v>
      </c>
      <c r="O905" s="82">
        <f t="shared" si="331"/>
        <v>2.0475726084173957</v>
      </c>
      <c r="P905" s="74" t="s">
        <v>1603</v>
      </c>
    </row>
    <row r="906" spans="1:16" s="73" customFormat="1" x14ac:dyDescent="0.2">
      <c r="A906" s="72"/>
      <c r="B906" s="72" t="s">
        <v>1212</v>
      </c>
      <c r="C906" s="72" t="s">
        <v>1213</v>
      </c>
      <c r="D906" s="78">
        <v>0</v>
      </c>
      <c r="E906" s="78">
        <v>0</v>
      </c>
      <c r="F906" s="78">
        <v>0</v>
      </c>
      <c r="G906" s="78">
        <v>0</v>
      </c>
      <c r="H906" s="79"/>
      <c r="I906" s="78">
        <v>0</v>
      </c>
      <c r="J906" s="78">
        <f t="shared" si="322"/>
        <v>0</v>
      </c>
      <c r="K906" s="82"/>
      <c r="L906" s="78">
        <f t="shared" si="325"/>
        <v>0</v>
      </c>
      <c r="M906" s="78">
        <f t="shared" si="324"/>
        <v>0</v>
      </c>
      <c r="N906" s="78">
        <f t="shared" si="326"/>
        <v>0</v>
      </c>
      <c r="O906" s="82"/>
      <c r="P906" s="74"/>
    </row>
    <row r="907" spans="1:16" s="73" customFormat="1" x14ac:dyDescent="0.2">
      <c r="A907" s="72"/>
      <c r="B907" s="72" t="s">
        <v>1214</v>
      </c>
      <c r="C907" s="72" t="s">
        <v>1215</v>
      </c>
      <c r="D907" s="78">
        <v>0</v>
      </c>
      <c r="E907" s="78">
        <v>0</v>
      </c>
      <c r="F907" s="78">
        <v>0</v>
      </c>
      <c r="G907" s="78">
        <v>0</v>
      </c>
      <c r="H907" s="79"/>
      <c r="I907" s="78">
        <v>0</v>
      </c>
      <c r="J907" s="78">
        <f t="shared" si="322"/>
        <v>0</v>
      </c>
      <c r="K907" s="82"/>
      <c r="L907" s="78">
        <f t="shared" si="325"/>
        <v>0</v>
      </c>
      <c r="M907" s="78">
        <f t="shared" si="324"/>
        <v>0</v>
      </c>
      <c r="N907" s="78">
        <f t="shared" si="326"/>
        <v>0</v>
      </c>
      <c r="O907" s="82"/>
      <c r="P907" s="74"/>
    </row>
    <row r="908" spans="1:16" s="73" customFormat="1" x14ac:dyDescent="0.2">
      <c r="A908" s="72"/>
      <c r="B908" s="72" t="s">
        <v>1216</v>
      </c>
      <c r="C908" s="72" t="s">
        <v>457</v>
      </c>
      <c r="D908" s="78">
        <v>16999</v>
      </c>
      <c r="E908" s="78">
        <v>0</v>
      </c>
      <c r="F908" s="78">
        <v>0</v>
      </c>
      <c r="G908" s="78">
        <v>0</v>
      </c>
      <c r="H908" s="79"/>
      <c r="I908" s="78">
        <v>0</v>
      </c>
      <c r="J908" s="78">
        <f t="shared" si="322"/>
        <v>0</v>
      </c>
      <c r="K908" s="82"/>
      <c r="L908" s="78">
        <f t="shared" si="325"/>
        <v>4249.75</v>
      </c>
      <c r="M908" s="78">
        <f t="shared" si="324"/>
        <v>0</v>
      </c>
      <c r="N908" s="78">
        <f t="shared" si="326"/>
        <v>0</v>
      </c>
      <c r="O908" s="82"/>
      <c r="P908" s="74"/>
    </row>
    <row r="909" spans="1:16" s="73" customFormat="1" x14ac:dyDescent="0.2">
      <c r="A909" s="72"/>
      <c r="B909" s="72" t="s">
        <v>1217</v>
      </c>
      <c r="C909" s="72" t="s">
        <v>447</v>
      </c>
      <c r="D909" s="78">
        <v>0</v>
      </c>
      <c r="E909" s="78">
        <v>0</v>
      </c>
      <c r="F909" s="78">
        <v>0</v>
      </c>
      <c r="G909" s="78">
        <v>0</v>
      </c>
      <c r="H909" s="79"/>
      <c r="I909" s="78">
        <v>553.82000000000005</v>
      </c>
      <c r="J909" s="78">
        <f t="shared" si="322"/>
        <v>781.86352941176472</v>
      </c>
      <c r="K909" s="82"/>
      <c r="L909" s="78">
        <f t="shared" si="325"/>
        <v>0</v>
      </c>
      <c r="M909" s="78">
        <f t="shared" ref="M909:M927" si="339">SUM(G909+J909)/2</f>
        <v>390.93176470588236</v>
      </c>
      <c r="N909" s="78">
        <v>200</v>
      </c>
      <c r="O909" s="82"/>
      <c r="P909" s="74"/>
    </row>
    <row r="910" spans="1:16" s="73" customFormat="1" x14ac:dyDescent="0.2">
      <c r="A910" s="72"/>
      <c r="B910" s="72" t="s">
        <v>1218</v>
      </c>
      <c r="C910" s="72" t="s">
        <v>1219</v>
      </c>
      <c r="D910" s="78">
        <v>0</v>
      </c>
      <c r="E910" s="78">
        <v>0</v>
      </c>
      <c r="F910" s="78">
        <v>0</v>
      </c>
      <c r="G910" s="78">
        <v>0</v>
      </c>
      <c r="H910" s="79"/>
      <c r="I910" s="78">
        <v>0</v>
      </c>
      <c r="J910" s="78">
        <f t="shared" si="322"/>
        <v>0</v>
      </c>
      <c r="K910" s="82"/>
      <c r="L910" s="78">
        <f t="shared" si="325"/>
        <v>0</v>
      </c>
      <c r="M910" s="78">
        <f t="shared" si="339"/>
        <v>0</v>
      </c>
      <c r="N910" s="78">
        <v>300</v>
      </c>
      <c r="O910" s="82"/>
      <c r="P910" s="74"/>
    </row>
    <row r="911" spans="1:16" s="73" customFormat="1" x14ac:dyDescent="0.2">
      <c r="A911" s="72"/>
      <c r="B911" s="72" t="s">
        <v>1220</v>
      </c>
      <c r="C911" s="72" t="s">
        <v>1221</v>
      </c>
      <c r="D911" s="78">
        <v>8321.89</v>
      </c>
      <c r="E911" s="78">
        <v>5666.81</v>
      </c>
      <c r="F911" s="78">
        <v>8978.9</v>
      </c>
      <c r="G911" s="78">
        <v>6459.56</v>
      </c>
      <c r="H911" s="79">
        <f t="shared" ref="H911:H913" si="340">(G911-F911)/F911</f>
        <v>-0.28058448139527103</v>
      </c>
      <c r="I911" s="78">
        <v>5029.1400000000003</v>
      </c>
      <c r="J911" s="78">
        <f t="shared" si="322"/>
        <v>7099.9623529411774</v>
      </c>
      <c r="K911" s="82">
        <f t="shared" ref="K911:K913" si="341">(J911-G911)/G911</f>
        <v>9.9140243753626719E-2</v>
      </c>
      <c r="L911" s="78">
        <f t="shared" si="325"/>
        <v>7356.79</v>
      </c>
      <c r="M911" s="78">
        <f t="shared" si="339"/>
        <v>6779.7611764705889</v>
      </c>
      <c r="N911" s="78">
        <v>5000</v>
      </c>
      <c r="O911" s="82">
        <f t="shared" si="331"/>
        <v>-0.22595347051501966</v>
      </c>
      <c r="P911" s="74"/>
    </row>
    <row r="912" spans="1:16" x14ac:dyDescent="0.2">
      <c r="A912" s="41"/>
      <c r="B912" s="31" t="s">
        <v>1222</v>
      </c>
      <c r="C912" s="31" t="s">
        <v>1223</v>
      </c>
      <c r="D912" s="37">
        <v>879.95</v>
      </c>
      <c r="E912" s="37">
        <v>548.05999999999995</v>
      </c>
      <c r="F912" s="37">
        <v>790.4</v>
      </c>
      <c r="G912" s="37">
        <v>451.32</v>
      </c>
      <c r="H912" s="38">
        <f t="shared" si="340"/>
        <v>-0.42899797570850201</v>
      </c>
      <c r="I912" s="37">
        <v>546.9</v>
      </c>
      <c r="J912" s="37">
        <f t="shared" si="322"/>
        <v>772.09411764705885</v>
      </c>
      <c r="K912" s="39">
        <f t="shared" si="341"/>
        <v>0.71074651610178774</v>
      </c>
      <c r="L912" s="37">
        <f t="shared" si="325"/>
        <v>667.4325</v>
      </c>
      <c r="M912" s="37">
        <f t="shared" si="339"/>
        <v>611.70705882352945</v>
      </c>
      <c r="N912" s="42">
        <v>775</v>
      </c>
      <c r="O912" s="39">
        <f t="shared" si="331"/>
        <v>0.71718514579455817</v>
      </c>
    </row>
    <row r="913" spans="1:15" x14ac:dyDescent="0.2">
      <c r="A913" s="41"/>
      <c r="B913" s="31" t="s">
        <v>1224</v>
      </c>
      <c r="C913" s="31" t="s">
        <v>1225</v>
      </c>
      <c r="D913" s="37">
        <v>8309.48</v>
      </c>
      <c r="E913" s="37">
        <v>4000</v>
      </c>
      <c r="F913" s="37">
        <v>6185.64</v>
      </c>
      <c r="G913" s="37">
        <v>5175.0200000000004</v>
      </c>
      <c r="H913" s="38">
        <f t="shared" si="340"/>
        <v>-0.16338163876332923</v>
      </c>
      <c r="I913" s="37">
        <v>4184.3500000000004</v>
      </c>
      <c r="J913" s="37">
        <f t="shared" si="322"/>
        <v>5907.3176470588242</v>
      </c>
      <c r="K913" s="39">
        <f t="shared" si="341"/>
        <v>0.14150624481815019</v>
      </c>
      <c r="L913" s="37">
        <f t="shared" si="325"/>
        <v>5917.5349999999999</v>
      </c>
      <c r="M913" s="37">
        <f t="shared" si="339"/>
        <v>5541.1688235294123</v>
      </c>
      <c r="N913" s="42">
        <v>4000</v>
      </c>
      <c r="O913" s="39">
        <f t="shared" si="331"/>
        <v>-0.22705612731931477</v>
      </c>
    </row>
    <row r="914" spans="1:15" hidden="1" x14ac:dyDescent="0.2">
      <c r="A914" s="41"/>
      <c r="B914" s="31" t="s">
        <v>1226</v>
      </c>
      <c r="C914" s="31" t="s">
        <v>1227</v>
      </c>
      <c r="D914" s="37">
        <v>0</v>
      </c>
      <c r="E914" s="37">
        <v>0</v>
      </c>
      <c r="F914" s="37">
        <v>0</v>
      </c>
      <c r="G914" s="37">
        <v>0</v>
      </c>
      <c r="H914" s="38"/>
      <c r="I914" s="37">
        <v>0</v>
      </c>
      <c r="J914" s="37">
        <f t="shared" si="322"/>
        <v>0</v>
      </c>
      <c r="K914" s="39"/>
      <c r="L914" s="37">
        <f t="shared" ref="L914:L930" si="342">SUM(D914:G914)/4</f>
        <v>0</v>
      </c>
      <c r="M914" s="37">
        <f t="shared" si="339"/>
        <v>0</v>
      </c>
      <c r="N914" s="42">
        <f t="shared" si="326"/>
        <v>0</v>
      </c>
      <c r="O914" s="24"/>
    </row>
    <row r="915" spans="1:15" hidden="1" x14ac:dyDescent="0.2">
      <c r="A915" s="41"/>
      <c r="B915" s="31" t="s">
        <v>1228</v>
      </c>
      <c r="C915" s="31" t="s">
        <v>1229</v>
      </c>
      <c r="D915" s="37">
        <v>0</v>
      </c>
      <c r="E915" s="37">
        <v>0</v>
      </c>
      <c r="F915" s="37">
        <v>0</v>
      </c>
      <c r="G915" s="37">
        <v>0</v>
      </c>
      <c r="H915" s="38"/>
      <c r="I915" s="37">
        <v>0</v>
      </c>
      <c r="J915" s="37">
        <f t="shared" si="322"/>
        <v>0</v>
      </c>
      <c r="K915" s="39"/>
      <c r="L915" s="37">
        <f t="shared" si="342"/>
        <v>0</v>
      </c>
      <c r="M915" s="37">
        <f t="shared" si="339"/>
        <v>0</v>
      </c>
      <c r="N915" s="42">
        <f t="shared" si="326"/>
        <v>0</v>
      </c>
      <c r="O915" s="24"/>
    </row>
    <row r="916" spans="1:15" hidden="1" x14ac:dyDescent="0.2">
      <c r="A916" s="41"/>
      <c r="B916" s="31" t="s">
        <v>1230</v>
      </c>
      <c r="C916" s="31" t="s">
        <v>1231</v>
      </c>
      <c r="D916" s="37">
        <v>0</v>
      </c>
      <c r="E916" s="37">
        <v>0</v>
      </c>
      <c r="F916" s="37">
        <v>0</v>
      </c>
      <c r="G916" s="37">
        <v>0</v>
      </c>
      <c r="H916" s="38"/>
      <c r="I916" s="37">
        <v>0</v>
      </c>
      <c r="J916" s="37">
        <f t="shared" si="322"/>
        <v>0</v>
      </c>
      <c r="K916" s="39"/>
      <c r="L916" s="37">
        <f t="shared" si="342"/>
        <v>0</v>
      </c>
      <c r="M916" s="37">
        <f t="shared" si="339"/>
        <v>0</v>
      </c>
      <c r="N916" s="42">
        <f t="shared" si="326"/>
        <v>0</v>
      </c>
      <c r="O916" s="24"/>
    </row>
    <row r="917" spans="1:15" hidden="1" x14ac:dyDescent="0.2">
      <c r="A917" s="41"/>
      <c r="B917" s="31" t="s">
        <v>1232</v>
      </c>
      <c r="C917" s="31" t="s">
        <v>1233</v>
      </c>
      <c r="D917" s="37">
        <v>0</v>
      </c>
      <c r="E917" s="37">
        <v>0</v>
      </c>
      <c r="F917" s="37">
        <v>0</v>
      </c>
      <c r="G917" s="37">
        <v>0</v>
      </c>
      <c r="H917" s="38"/>
      <c r="I917" s="37">
        <v>0</v>
      </c>
      <c r="J917" s="37">
        <f t="shared" si="322"/>
        <v>0</v>
      </c>
      <c r="K917" s="39"/>
      <c r="L917" s="37">
        <f t="shared" si="342"/>
        <v>0</v>
      </c>
      <c r="M917" s="37">
        <f t="shared" si="339"/>
        <v>0</v>
      </c>
      <c r="N917" s="42">
        <f t="shared" si="326"/>
        <v>0</v>
      </c>
      <c r="O917" s="24"/>
    </row>
    <row r="918" spans="1:15" hidden="1" x14ac:dyDescent="0.2">
      <c r="A918" s="41"/>
      <c r="B918" s="31" t="s">
        <v>1234</v>
      </c>
      <c r="C918" s="31" t="s">
        <v>1235</v>
      </c>
      <c r="D918" s="37">
        <v>0</v>
      </c>
      <c r="E918" s="37">
        <v>0</v>
      </c>
      <c r="F918" s="37">
        <v>0</v>
      </c>
      <c r="G918" s="37">
        <v>0</v>
      </c>
      <c r="H918" s="38"/>
      <c r="I918" s="37">
        <v>0</v>
      </c>
      <c r="J918" s="37">
        <f t="shared" si="322"/>
        <v>0</v>
      </c>
      <c r="K918" s="39"/>
      <c r="L918" s="37">
        <f t="shared" si="342"/>
        <v>0</v>
      </c>
      <c r="M918" s="37">
        <f t="shared" si="339"/>
        <v>0</v>
      </c>
      <c r="N918" s="42">
        <f t="shared" si="326"/>
        <v>0</v>
      </c>
      <c r="O918" s="24"/>
    </row>
    <row r="919" spans="1:15" hidden="1" x14ac:dyDescent="0.2">
      <c r="A919" s="41"/>
      <c r="B919" s="31" t="s">
        <v>1236</v>
      </c>
      <c r="C919" s="31" t="s">
        <v>1237</v>
      </c>
      <c r="D919" s="37">
        <v>0</v>
      </c>
      <c r="E919" s="37">
        <v>0</v>
      </c>
      <c r="F919" s="37">
        <v>0</v>
      </c>
      <c r="G919" s="37">
        <v>0</v>
      </c>
      <c r="H919" s="38"/>
      <c r="I919" s="37">
        <v>0</v>
      </c>
      <c r="J919" s="37">
        <f t="shared" si="322"/>
        <v>0</v>
      </c>
      <c r="K919" s="39"/>
      <c r="L919" s="37">
        <f t="shared" si="342"/>
        <v>0</v>
      </c>
      <c r="M919" s="37">
        <f t="shared" si="339"/>
        <v>0</v>
      </c>
      <c r="N919" s="42">
        <f t="shared" si="326"/>
        <v>0</v>
      </c>
      <c r="O919" s="24"/>
    </row>
    <row r="920" spans="1:15" hidden="1" x14ac:dyDescent="0.2">
      <c r="A920" s="41"/>
      <c r="B920" s="31" t="s">
        <v>1238</v>
      </c>
      <c r="C920" s="31" t="s">
        <v>1239</v>
      </c>
      <c r="D920" s="37">
        <v>0</v>
      </c>
      <c r="E920" s="37">
        <v>0</v>
      </c>
      <c r="F920" s="37">
        <v>0</v>
      </c>
      <c r="G920" s="37">
        <v>0</v>
      </c>
      <c r="H920" s="38"/>
      <c r="I920" s="37">
        <v>0</v>
      </c>
      <c r="J920" s="37">
        <f t="shared" si="322"/>
        <v>0</v>
      </c>
      <c r="K920" s="39"/>
      <c r="L920" s="37">
        <f t="shared" si="342"/>
        <v>0</v>
      </c>
      <c r="M920" s="37">
        <f t="shared" si="339"/>
        <v>0</v>
      </c>
      <c r="N920" s="42">
        <f t="shared" si="326"/>
        <v>0</v>
      </c>
      <c r="O920" s="24"/>
    </row>
    <row r="921" spans="1:15" hidden="1" x14ac:dyDescent="0.2">
      <c r="A921" s="41"/>
      <c r="B921" s="31" t="s">
        <v>1240</v>
      </c>
      <c r="C921" s="31" t="s">
        <v>1241</v>
      </c>
      <c r="D921" s="37">
        <v>0</v>
      </c>
      <c r="E921" s="37">
        <v>0</v>
      </c>
      <c r="F921" s="37">
        <v>0</v>
      </c>
      <c r="G921" s="37">
        <v>0</v>
      </c>
      <c r="H921" s="38"/>
      <c r="I921" s="37">
        <v>0</v>
      </c>
      <c r="J921" s="37">
        <f t="shared" si="322"/>
        <v>0</v>
      </c>
      <c r="K921" s="39"/>
      <c r="L921" s="37">
        <f t="shared" si="342"/>
        <v>0</v>
      </c>
      <c r="M921" s="37">
        <f t="shared" si="339"/>
        <v>0</v>
      </c>
      <c r="N921" s="42">
        <f t="shared" si="326"/>
        <v>0</v>
      </c>
      <c r="O921" s="24"/>
    </row>
    <row r="922" spans="1:15" hidden="1" x14ac:dyDescent="0.2">
      <c r="A922" s="41"/>
      <c r="B922" s="31" t="s">
        <v>1242</v>
      </c>
      <c r="C922" s="31" t="s">
        <v>485</v>
      </c>
      <c r="D922" s="37">
        <v>0</v>
      </c>
      <c r="E922" s="37">
        <v>0</v>
      </c>
      <c r="F922" s="37">
        <v>0</v>
      </c>
      <c r="G922" s="37">
        <v>0</v>
      </c>
      <c r="H922" s="38"/>
      <c r="I922" s="37">
        <v>0</v>
      </c>
      <c r="J922" s="37">
        <f t="shared" si="322"/>
        <v>0</v>
      </c>
      <c r="K922" s="39"/>
      <c r="L922" s="37">
        <f t="shared" si="342"/>
        <v>0</v>
      </c>
      <c r="M922" s="37">
        <f t="shared" si="339"/>
        <v>0</v>
      </c>
      <c r="N922" s="42">
        <f t="shared" si="326"/>
        <v>0</v>
      </c>
      <c r="O922" s="24"/>
    </row>
    <row r="923" spans="1:15" hidden="1" x14ac:dyDescent="0.2">
      <c r="A923" s="41"/>
      <c r="B923" s="31" t="s">
        <v>1243</v>
      </c>
      <c r="C923" s="31" t="s">
        <v>1244</v>
      </c>
      <c r="D923" s="37">
        <v>0</v>
      </c>
      <c r="E923" s="37">
        <v>0</v>
      </c>
      <c r="F923" s="37">
        <v>0</v>
      </c>
      <c r="G923" s="37">
        <v>0</v>
      </c>
      <c r="H923" s="38"/>
      <c r="I923" s="37">
        <v>0</v>
      </c>
      <c r="J923" s="37">
        <f t="shared" si="322"/>
        <v>0</v>
      </c>
      <c r="K923" s="39"/>
      <c r="L923" s="37">
        <f t="shared" si="342"/>
        <v>0</v>
      </c>
      <c r="M923" s="37">
        <f t="shared" si="339"/>
        <v>0</v>
      </c>
      <c r="N923" s="42">
        <f t="shared" si="326"/>
        <v>0</v>
      </c>
      <c r="O923" s="24"/>
    </row>
    <row r="924" spans="1:15" hidden="1" x14ac:dyDescent="0.2">
      <c r="A924" s="41"/>
      <c r="B924" s="31" t="s">
        <v>1245</v>
      </c>
      <c r="C924" s="31" t="s">
        <v>1246</v>
      </c>
      <c r="D924" s="37">
        <v>0</v>
      </c>
      <c r="E924" s="37">
        <v>0</v>
      </c>
      <c r="F924" s="37">
        <v>0</v>
      </c>
      <c r="G924" s="37">
        <v>0</v>
      </c>
      <c r="H924" s="38"/>
      <c r="I924" s="37">
        <v>0</v>
      </c>
      <c r="J924" s="37">
        <f t="shared" si="322"/>
        <v>0</v>
      </c>
      <c r="K924" s="39"/>
      <c r="L924" s="37">
        <f t="shared" si="342"/>
        <v>0</v>
      </c>
      <c r="M924" s="37">
        <f t="shared" si="339"/>
        <v>0</v>
      </c>
      <c r="N924" s="42">
        <f t="shared" si="326"/>
        <v>0</v>
      </c>
      <c r="O924" s="24"/>
    </row>
    <row r="925" spans="1:15" hidden="1" x14ac:dyDescent="0.2">
      <c r="A925" s="41"/>
      <c r="B925" s="31" t="s">
        <v>1247</v>
      </c>
      <c r="C925" s="31" t="s">
        <v>1248</v>
      </c>
      <c r="D925" s="37">
        <v>0</v>
      </c>
      <c r="E925" s="37">
        <v>0</v>
      </c>
      <c r="F925" s="37">
        <v>0</v>
      </c>
      <c r="G925" s="37">
        <v>0</v>
      </c>
      <c r="H925" s="38"/>
      <c r="I925" s="37">
        <v>0</v>
      </c>
      <c r="J925" s="37">
        <f t="shared" si="322"/>
        <v>0</v>
      </c>
      <c r="K925" s="39"/>
      <c r="L925" s="37">
        <f t="shared" si="342"/>
        <v>0</v>
      </c>
      <c r="M925" s="37">
        <f t="shared" si="339"/>
        <v>0</v>
      </c>
      <c r="N925" s="42">
        <f t="shared" si="326"/>
        <v>0</v>
      </c>
      <c r="O925" s="24"/>
    </row>
    <row r="926" spans="1:15" hidden="1" x14ac:dyDescent="0.2">
      <c r="A926" s="41"/>
      <c r="B926" s="31" t="s">
        <v>1249</v>
      </c>
      <c r="C926" s="31" t="s">
        <v>1250</v>
      </c>
      <c r="D926" s="37">
        <v>0</v>
      </c>
      <c r="E926" s="37">
        <v>0</v>
      </c>
      <c r="F926" s="37">
        <v>0</v>
      </c>
      <c r="G926" s="37">
        <v>0</v>
      </c>
      <c r="H926" s="38"/>
      <c r="I926" s="37">
        <v>0</v>
      </c>
      <c r="J926" s="37">
        <f t="shared" si="322"/>
        <v>0</v>
      </c>
      <c r="K926" s="39"/>
      <c r="L926" s="37">
        <f t="shared" si="342"/>
        <v>0</v>
      </c>
      <c r="M926" s="37">
        <f t="shared" si="339"/>
        <v>0</v>
      </c>
      <c r="N926" s="42">
        <f t="shared" si="326"/>
        <v>0</v>
      </c>
      <c r="O926" s="24"/>
    </row>
    <row r="927" spans="1:15" hidden="1" x14ac:dyDescent="0.2">
      <c r="A927" s="41"/>
      <c r="B927" s="31" t="s">
        <v>1251</v>
      </c>
      <c r="C927" s="31" t="s">
        <v>1252</v>
      </c>
      <c r="D927" s="37">
        <v>0</v>
      </c>
      <c r="E927" s="37">
        <v>0</v>
      </c>
      <c r="F927" s="37">
        <v>0</v>
      </c>
      <c r="G927" s="37">
        <v>0</v>
      </c>
      <c r="H927" s="38"/>
      <c r="I927" s="37">
        <v>0</v>
      </c>
      <c r="J927" s="37">
        <f t="shared" si="322"/>
        <v>0</v>
      </c>
      <c r="K927" s="39"/>
      <c r="L927" s="37">
        <f t="shared" si="342"/>
        <v>0</v>
      </c>
      <c r="M927" s="37">
        <f t="shared" si="339"/>
        <v>0</v>
      </c>
      <c r="N927" s="42">
        <f t="shared" si="326"/>
        <v>0</v>
      </c>
      <c r="O927" s="24"/>
    </row>
    <row r="928" spans="1:15" x14ac:dyDescent="0.2">
      <c r="A928" s="41"/>
      <c r="B928" s="31"/>
      <c r="C928" s="31"/>
      <c r="D928" s="37" t="s">
        <v>47</v>
      </c>
      <c r="E928" s="37" t="s">
        <v>47</v>
      </c>
      <c r="F928" s="37" t="s">
        <v>47</v>
      </c>
      <c r="G928" s="37" t="s">
        <v>47</v>
      </c>
      <c r="H928" s="38"/>
      <c r="I928" s="37" t="s">
        <v>47</v>
      </c>
      <c r="J928" s="37"/>
      <c r="K928" s="39"/>
      <c r="L928" s="37"/>
      <c r="M928" s="37"/>
      <c r="N928" s="42"/>
      <c r="O928" s="24"/>
    </row>
    <row r="929" spans="1:15" x14ac:dyDescent="0.2">
      <c r="A929" s="41"/>
      <c r="B929" s="31"/>
      <c r="C929" s="31"/>
      <c r="D929" s="37"/>
      <c r="E929" s="37"/>
      <c r="F929" s="37"/>
      <c r="G929" s="37"/>
      <c r="H929" s="38"/>
      <c r="I929" s="37"/>
      <c r="J929" s="37"/>
      <c r="K929" s="39"/>
      <c r="L929" s="37"/>
      <c r="M929" s="37"/>
      <c r="N929" s="42"/>
      <c r="O929" s="24"/>
    </row>
    <row r="930" spans="1:15" x14ac:dyDescent="0.2">
      <c r="A930" s="41"/>
      <c r="B930" s="31"/>
      <c r="C930" s="4" t="s">
        <v>1253</v>
      </c>
      <c r="D930" s="5">
        <v>134253.41</v>
      </c>
      <c r="E930" s="5">
        <v>109812.11</v>
      </c>
      <c r="F930" s="5">
        <v>133425.42000000001</v>
      </c>
      <c r="G930" s="5">
        <v>135692.22</v>
      </c>
      <c r="H930" s="38">
        <f t="shared" ref="H930" si="343">(G930-F930)/F930</f>
        <v>1.6989266363186175E-2</v>
      </c>
      <c r="I930" s="5">
        <v>102954.65</v>
      </c>
      <c r="J930" s="37">
        <f t="shared" si="322"/>
        <v>145347.74117647059</v>
      </c>
      <c r="K930" s="39">
        <f>(J930-G930)/G930</f>
        <v>7.1157514973744174E-2</v>
      </c>
      <c r="L930" s="37">
        <f t="shared" si="342"/>
        <v>128295.79000000001</v>
      </c>
      <c r="M930" s="37">
        <f>SUM(G930+J930)/2</f>
        <v>140519.98058823531</v>
      </c>
      <c r="N930" s="43">
        <f>SUM(N877:N927)</f>
        <v>127743</v>
      </c>
      <c r="O930" s="24">
        <f t="shared" si="331"/>
        <v>-5.8582724934414084E-2</v>
      </c>
    </row>
    <row r="931" spans="1:15" x14ac:dyDescent="0.2">
      <c r="A931" s="41"/>
      <c r="B931" s="31"/>
      <c r="C931" s="31"/>
      <c r="D931" s="37"/>
      <c r="E931" s="37"/>
      <c r="F931" s="37"/>
      <c r="G931" s="37"/>
      <c r="H931" s="38"/>
      <c r="I931" s="37"/>
      <c r="J931" s="37"/>
      <c r="K931" s="39"/>
      <c r="L931" s="37"/>
      <c r="M931" s="37"/>
      <c r="N931" s="42"/>
      <c r="O931" s="24"/>
    </row>
    <row r="932" spans="1:15" x14ac:dyDescent="0.2">
      <c r="A932" s="41"/>
      <c r="B932" s="31"/>
      <c r="C932" s="31" t="s">
        <v>1254</v>
      </c>
      <c r="D932" s="37"/>
      <c r="E932" s="37"/>
      <c r="F932" s="37"/>
      <c r="G932" s="37"/>
      <c r="H932" s="38"/>
      <c r="I932" s="37"/>
      <c r="J932" s="37"/>
      <c r="K932" s="39"/>
      <c r="L932" s="37"/>
      <c r="M932" s="37"/>
      <c r="N932" s="42"/>
      <c r="O932" s="24"/>
    </row>
    <row r="933" spans="1:15" x14ac:dyDescent="0.2">
      <c r="A933" s="41"/>
      <c r="B933" s="31" t="s">
        <v>1255</v>
      </c>
      <c r="C933" s="31" t="s">
        <v>1256</v>
      </c>
      <c r="D933" s="37">
        <v>0</v>
      </c>
      <c r="E933" s="37">
        <v>0</v>
      </c>
      <c r="F933" s="37">
        <v>0</v>
      </c>
      <c r="G933" s="37">
        <v>0</v>
      </c>
      <c r="H933" s="38"/>
      <c r="I933" s="37">
        <v>0</v>
      </c>
      <c r="J933" s="37">
        <f t="shared" ref="J933:J960" si="344">+(I933/8.5)*12</f>
        <v>0</v>
      </c>
      <c r="K933" s="39"/>
      <c r="L933" s="37">
        <f t="shared" ref="L933" si="345">SUM(D933:G933)/4</f>
        <v>0</v>
      </c>
      <c r="M933" s="37">
        <f t="shared" ref="M933:M956" si="346">SUM(G933+J933)/2</f>
        <v>0</v>
      </c>
      <c r="N933" s="42">
        <f>M933</f>
        <v>0</v>
      </c>
      <c r="O933" s="24"/>
    </row>
    <row r="934" spans="1:15" x14ac:dyDescent="0.2">
      <c r="A934" s="41"/>
      <c r="B934" s="31" t="s">
        <v>1257</v>
      </c>
      <c r="C934" s="31" t="s">
        <v>1258</v>
      </c>
      <c r="D934" s="37">
        <v>63025.25</v>
      </c>
      <c r="E934" s="37">
        <v>64600.89</v>
      </c>
      <c r="F934" s="37">
        <v>66215.91</v>
      </c>
      <c r="G934" s="37">
        <v>55611.4</v>
      </c>
      <c r="H934" s="38">
        <f t="shared" ref="H934" si="347">(G934-F934)/F934</f>
        <v>-0.1601504834714195</v>
      </c>
      <c r="I934" s="37">
        <v>69568.09</v>
      </c>
      <c r="J934" s="37">
        <f t="shared" si="344"/>
        <v>98213.774117647059</v>
      </c>
      <c r="K934" s="39">
        <f t="shared" ref="K934:K935" si="348">(J934-G934)/G934</f>
        <v>0.76607267786186029</v>
      </c>
      <c r="L934" s="37">
        <f t="shared" ref="L934:L958" si="349">SUM(D934:G934)/4</f>
        <v>62363.362499999996</v>
      </c>
      <c r="M934" s="37">
        <f t="shared" si="346"/>
        <v>76912.587058823527</v>
      </c>
      <c r="N934" s="42">
        <v>0</v>
      </c>
      <c r="O934" s="39">
        <f t="shared" si="331"/>
        <v>-1</v>
      </c>
    </row>
    <row r="935" spans="1:15" x14ac:dyDescent="0.2">
      <c r="A935" s="41"/>
      <c r="B935" s="31" t="s">
        <v>1259</v>
      </c>
      <c r="C935" s="31" t="s">
        <v>1260</v>
      </c>
      <c r="D935" s="37">
        <v>0</v>
      </c>
      <c r="E935" s="37">
        <v>0</v>
      </c>
      <c r="F935" s="37">
        <v>0</v>
      </c>
      <c r="G935" s="37">
        <v>12259.91</v>
      </c>
      <c r="H935" s="38"/>
      <c r="I935" s="37">
        <v>0</v>
      </c>
      <c r="J935" s="37">
        <f t="shared" si="344"/>
        <v>0</v>
      </c>
      <c r="K935" s="39">
        <f t="shared" si="348"/>
        <v>-1</v>
      </c>
      <c r="L935" s="37">
        <f t="shared" si="349"/>
        <v>3064.9775</v>
      </c>
      <c r="M935" s="37">
        <f t="shared" si="346"/>
        <v>6129.9549999999999</v>
      </c>
      <c r="N935" s="42">
        <v>0</v>
      </c>
      <c r="O935" s="39">
        <f t="shared" si="331"/>
        <v>-1</v>
      </c>
    </row>
    <row r="936" spans="1:15" x14ac:dyDescent="0.2">
      <c r="A936" s="41"/>
      <c r="B936" s="31" t="s">
        <v>1261</v>
      </c>
      <c r="C936" s="31" t="s">
        <v>1262</v>
      </c>
      <c r="D936" s="37">
        <v>556224.89</v>
      </c>
      <c r="E936" s="37">
        <v>0</v>
      </c>
      <c r="F936" s="37">
        <v>40000</v>
      </c>
      <c r="G936" s="37">
        <v>0</v>
      </c>
      <c r="H936" s="38"/>
      <c r="I936" s="37">
        <v>0</v>
      </c>
      <c r="J936" s="37">
        <f t="shared" si="344"/>
        <v>0</v>
      </c>
      <c r="K936" s="39"/>
      <c r="L936" s="37">
        <f t="shared" si="349"/>
        <v>149056.2225</v>
      </c>
      <c r="M936" s="37">
        <f t="shared" si="346"/>
        <v>0</v>
      </c>
      <c r="N936" s="42">
        <f t="shared" ref="N936:N956" si="350">M936</f>
        <v>0</v>
      </c>
      <c r="O936" s="24"/>
    </row>
    <row r="937" spans="1:15" hidden="1" x14ac:dyDescent="0.2">
      <c r="A937" s="41"/>
      <c r="B937" s="31" t="s">
        <v>1263</v>
      </c>
      <c r="C937" s="31" t="s">
        <v>1264</v>
      </c>
      <c r="D937" s="37">
        <v>0</v>
      </c>
      <c r="E937" s="37">
        <v>0</v>
      </c>
      <c r="F937" s="37">
        <v>0</v>
      </c>
      <c r="G937" s="37">
        <v>0</v>
      </c>
      <c r="H937" s="38"/>
      <c r="I937" s="37">
        <v>0</v>
      </c>
      <c r="J937" s="37">
        <f t="shared" si="344"/>
        <v>0</v>
      </c>
      <c r="K937" s="39"/>
      <c r="L937" s="37">
        <f t="shared" si="349"/>
        <v>0</v>
      </c>
      <c r="M937" s="37">
        <f t="shared" si="346"/>
        <v>0</v>
      </c>
      <c r="N937" s="42">
        <f t="shared" si="350"/>
        <v>0</v>
      </c>
      <c r="O937" s="24"/>
    </row>
    <row r="938" spans="1:15" hidden="1" x14ac:dyDescent="0.2">
      <c r="A938" s="41"/>
      <c r="B938" s="31" t="s">
        <v>1265</v>
      </c>
      <c r="C938" s="31" t="s">
        <v>1266</v>
      </c>
      <c r="D938" s="37">
        <v>0</v>
      </c>
      <c r="E938" s="37">
        <v>0</v>
      </c>
      <c r="F938" s="37">
        <v>0</v>
      </c>
      <c r="G938" s="37">
        <v>0</v>
      </c>
      <c r="H938" s="38"/>
      <c r="I938" s="37">
        <v>0</v>
      </c>
      <c r="J938" s="37">
        <f t="shared" si="344"/>
        <v>0</v>
      </c>
      <c r="K938" s="39"/>
      <c r="L938" s="37">
        <f t="shared" si="349"/>
        <v>0</v>
      </c>
      <c r="M938" s="37">
        <f t="shared" si="346"/>
        <v>0</v>
      </c>
      <c r="N938" s="42">
        <f t="shared" si="350"/>
        <v>0</v>
      </c>
      <c r="O938" s="24"/>
    </row>
    <row r="939" spans="1:15" hidden="1" x14ac:dyDescent="0.2">
      <c r="A939" s="41"/>
      <c r="B939" s="31" t="s">
        <v>1267</v>
      </c>
      <c r="C939" s="31" t="s">
        <v>1268</v>
      </c>
      <c r="D939" s="37">
        <v>0</v>
      </c>
      <c r="E939" s="37">
        <v>0</v>
      </c>
      <c r="F939" s="37">
        <v>0</v>
      </c>
      <c r="G939" s="37">
        <v>0</v>
      </c>
      <c r="H939" s="38"/>
      <c r="I939" s="37">
        <v>0</v>
      </c>
      <c r="J939" s="37">
        <f t="shared" si="344"/>
        <v>0</v>
      </c>
      <c r="K939" s="39"/>
      <c r="L939" s="37">
        <f t="shared" si="349"/>
        <v>0</v>
      </c>
      <c r="M939" s="37">
        <f t="shared" si="346"/>
        <v>0</v>
      </c>
      <c r="N939" s="42">
        <f t="shared" si="350"/>
        <v>0</v>
      </c>
      <c r="O939" s="24"/>
    </row>
    <row r="940" spans="1:15" hidden="1" x14ac:dyDescent="0.2">
      <c r="A940" s="41"/>
      <c r="B940" s="31" t="s">
        <v>1269</v>
      </c>
      <c r="C940" s="31" t="s">
        <v>1270</v>
      </c>
      <c r="D940" s="37">
        <v>0</v>
      </c>
      <c r="E940" s="37">
        <v>0</v>
      </c>
      <c r="F940" s="37">
        <v>0</v>
      </c>
      <c r="G940" s="37">
        <v>0</v>
      </c>
      <c r="H940" s="38"/>
      <c r="I940" s="37">
        <v>0</v>
      </c>
      <c r="J940" s="37">
        <f t="shared" si="344"/>
        <v>0</v>
      </c>
      <c r="K940" s="39"/>
      <c r="L940" s="37">
        <f t="shared" si="349"/>
        <v>0</v>
      </c>
      <c r="M940" s="37">
        <f t="shared" si="346"/>
        <v>0</v>
      </c>
      <c r="N940" s="42">
        <f t="shared" si="350"/>
        <v>0</v>
      </c>
      <c r="O940" s="24"/>
    </row>
    <row r="941" spans="1:15" hidden="1" x14ac:dyDescent="0.2">
      <c r="A941" s="41"/>
      <c r="B941" s="31" t="s">
        <v>1271</v>
      </c>
      <c r="C941" s="31" t="s">
        <v>1272</v>
      </c>
      <c r="D941" s="37">
        <v>0</v>
      </c>
      <c r="E941" s="37">
        <v>0</v>
      </c>
      <c r="F941" s="37">
        <v>0</v>
      </c>
      <c r="G941" s="37">
        <v>0</v>
      </c>
      <c r="H941" s="38"/>
      <c r="I941" s="37">
        <v>0</v>
      </c>
      <c r="J941" s="37">
        <f t="shared" si="344"/>
        <v>0</v>
      </c>
      <c r="K941" s="39"/>
      <c r="L941" s="37">
        <f t="shared" si="349"/>
        <v>0</v>
      </c>
      <c r="M941" s="37">
        <f t="shared" si="346"/>
        <v>0</v>
      </c>
      <c r="N941" s="42">
        <f t="shared" si="350"/>
        <v>0</v>
      </c>
      <c r="O941" s="24"/>
    </row>
    <row r="942" spans="1:15" hidden="1" x14ac:dyDescent="0.2">
      <c r="A942" s="41"/>
      <c r="B942" s="31" t="s">
        <v>1273</v>
      </c>
      <c r="C942" s="31" t="s">
        <v>1069</v>
      </c>
      <c r="D942" s="37">
        <v>0</v>
      </c>
      <c r="E942" s="37">
        <v>0</v>
      </c>
      <c r="F942" s="37">
        <v>0</v>
      </c>
      <c r="G942" s="37">
        <v>0</v>
      </c>
      <c r="H942" s="38"/>
      <c r="I942" s="37">
        <v>0</v>
      </c>
      <c r="J942" s="37">
        <f t="shared" si="344"/>
        <v>0</v>
      </c>
      <c r="K942" s="39"/>
      <c r="L942" s="37">
        <f t="shared" si="349"/>
        <v>0</v>
      </c>
      <c r="M942" s="37">
        <f t="shared" si="346"/>
        <v>0</v>
      </c>
      <c r="N942" s="42">
        <f t="shared" si="350"/>
        <v>0</v>
      </c>
      <c r="O942" s="24"/>
    </row>
    <row r="943" spans="1:15" hidden="1" x14ac:dyDescent="0.2">
      <c r="A943" s="41"/>
      <c r="B943" s="31" t="s">
        <v>1274</v>
      </c>
      <c r="C943" s="31" t="s">
        <v>485</v>
      </c>
      <c r="D943" s="37">
        <v>0</v>
      </c>
      <c r="E943" s="37">
        <v>0</v>
      </c>
      <c r="F943" s="37">
        <v>0</v>
      </c>
      <c r="G943" s="37">
        <v>0</v>
      </c>
      <c r="H943" s="38"/>
      <c r="I943" s="37">
        <v>0</v>
      </c>
      <c r="J943" s="37">
        <f t="shared" si="344"/>
        <v>0</v>
      </c>
      <c r="K943" s="39"/>
      <c r="L943" s="37">
        <f t="shared" si="349"/>
        <v>0</v>
      </c>
      <c r="M943" s="37">
        <f t="shared" si="346"/>
        <v>0</v>
      </c>
      <c r="N943" s="42">
        <f t="shared" si="350"/>
        <v>0</v>
      </c>
      <c r="O943" s="24"/>
    </row>
    <row r="944" spans="1:15" hidden="1" x14ac:dyDescent="0.2">
      <c r="A944" s="41"/>
      <c r="B944" s="31" t="s">
        <v>1275</v>
      </c>
      <c r="C944" s="31" t="s">
        <v>358</v>
      </c>
      <c r="D944" s="37">
        <v>0</v>
      </c>
      <c r="E944" s="37">
        <v>0</v>
      </c>
      <c r="F944" s="37">
        <v>0</v>
      </c>
      <c r="G944" s="37">
        <v>0</v>
      </c>
      <c r="H944" s="38"/>
      <c r="I944" s="37">
        <v>0</v>
      </c>
      <c r="J944" s="37">
        <f t="shared" si="344"/>
        <v>0</v>
      </c>
      <c r="K944" s="39"/>
      <c r="L944" s="37">
        <f t="shared" si="349"/>
        <v>0</v>
      </c>
      <c r="M944" s="37">
        <f t="shared" si="346"/>
        <v>0</v>
      </c>
      <c r="N944" s="42">
        <f t="shared" si="350"/>
        <v>0</v>
      </c>
      <c r="O944" s="24"/>
    </row>
    <row r="945" spans="1:15" hidden="1" x14ac:dyDescent="0.2">
      <c r="A945" s="41"/>
      <c r="B945" s="31" t="s">
        <v>1276</v>
      </c>
      <c r="C945" s="31" t="s">
        <v>1277</v>
      </c>
      <c r="D945" s="37">
        <v>0</v>
      </c>
      <c r="E945" s="37">
        <v>0</v>
      </c>
      <c r="F945" s="37">
        <v>0</v>
      </c>
      <c r="G945" s="37">
        <v>0</v>
      </c>
      <c r="H945" s="38"/>
      <c r="I945" s="37">
        <v>0</v>
      </c>
      <c r="J945" s="37">
        <f t="shared" si="344"/>
        <v>0</v>
      </c>
      <c r="K945" s="39"/>
      <c r="L945" s="37">
        <f t="shared" si="349"/>
        <v>0</v>
      </c>
      <c r="M945" s="37">
        <f t="shared" si="346"/>
        <v>0</v>
      </c>
      <c r="N945" s="42">
        <f t="shared" si="350"/>
        <v>0</v>
      </c>
      <c r="O945" s="24"/>
    </row>
    <row r="946" spans="1:15" hidden="1" x14ac:dyDescent="0.2">
      <c r="A946" s="41"/>
      <c r="B946" s="31" t="s">
        <v>1278</v>
      </c>
      <c r="C946" s="31" t="s">
        <v>1279</v>
      </c>
      <c r="D946" s="37">
        <v>0</v>
      </c>
      <c r="E946" s="37">
        <v>0</v>
      </c>
      <c r="F946" s="37">
        <v>0</v>
      </c>
      <c r="G946" s="37">
        <v>0</v>
      </c>
      <c r="H946" s="38"/>
      <c r="I946" s="37">
        <v>0</v>
      </c>
      <c r="J946" s="37">
        <f t="shared" si="344"/>
        <v>0</v>
      </c>
      <c r="K946" s="39"/>
      <c r="L946" s="37">
        <f t="shared" si="349"/>
        <v>0</v>
      </c>
      <c r="M946" s="37">
        <f t="shared" si="346"/>
        <v>0</v>
      </c>
      <c r="N946" s="42">
        <f t="shared" si="350"/>
        <v>0</v>
      </c>
      <c r="O946" s="24"/>
    </row>
    <row r="947" spans="1:15" hidden="1" x14ac:dyDescent="0.2">
      <c r="A947" s="41"/>
      <c r="B947" s="31" t="s">
        <v>1280</v>
      </c>
      <c r="C947" s="31" t="s">
        <v>1281</v>
      </c>
      <c r="D947" s="37">
        <v>0</v>
      </c>
      <c r="E947" s="37">
        <v>0</v>
      </c>
      <c r="F947" s="37">
        <v>0</v>
      </c>
      <c r="G947" s="37">
        <v>0</v>
      </c>
      <c r="H947" s="38"/>
      <c r="I947" s="37">
        <v>0</v>
      </c>
      <c r="J947" s="37">
        <f t="shared" si="344"/>
        <v>0</v>
      </c>
      <c r="K947" s="39"/>
      <c r="L947" s="37">
        <f t="shared" si="349"/>
        <v>0</v>
      </c>
      <c r="M947" s="37">
        <f t="shared" si="346"/>
        <v>0</v>
      </c>
      <c r="N947" s="42">
        <f t="shared" si="350"/>
        <v>0</v>
      </c>
      <c r="O947" s="24"/>
    </row>
    <row r="948" spans="1:15" hidden="1" x14ac:dyDescent="0.2">
      <c r="A948" s="41"/>
      <c r="B948" s="31" t="s">
        <v>1282</v>
      </c>
      <c r="C948" s="31" t="s">
        <v>1069</v>
      </c>
      <c r="D948" s="37">
        <v>0</v>
      </c>
      <c r="E948" s="37">
        <v>0</v>
      </c>
      <c r="F948" s="37">
        <v>0</v>
      </c>
      <c r="G948" s="37">
        <v>0</v>
      </c>
      <c r="H948" s="38"/>
      <c r="I948" s="37">
        <v>0</v>
      </c>
      <c r="J948" s="37">
        <f t="shared" si="344"/>
        <v>0</v>
      </c>
      <c r="K948" s="39"/>
      <c r="L948" s="37">
        <f t="shared" si="349"/>
        <v>0</v>
      </c>
      <c r="M948" s="37">
        <f t="shared" si="346"/>
        <v>0</v>
      </c>
      <c r="N948" s="42">
        <f t="shared" si="350"/>
        <v>0</v>
      </c>
      <c r="O948" s="24"/>
    </row>
    <row r="949" spans="1:15" hidden="1" x14ac:dyDescent="0.2">
      <c r="A949" s="41"/>
      <c r="B949" s="31" t="s">
        <v>1283</v>
      </c>
      <c r="C949" s="31" t="s">
        <v>1284</v>
      </c>
      <c r="D949" s="37">
        <v>0</v>
      </c>
      <c r="E949" s="37">
        <v>0</v>
      </c>
      <c r="F949" s="37">
        <v>0</v>
      </c>
      <c r="G949" s="37">
        <v>0</v>
      </c>
      <c r="H949" s="38"/>
      <c r="I949" s="37">
        <v>0</v>
      </c>
      <c r="J949" s="37">
        <f t="shared" si="344"/>
        <v>0</v>
      </c>
      <c r="K949" s="39"/>
      <c r="L949" s="37">
        <f t="shared" si="349"/>
        <v>0</v>
      </c>
      <c r="M949" s="37">
        <f t="shared" si="346"/>
        <v>0</v>
      </c>
      <c r="N949" s="42">
        <f t="shared" si="350"/>
        <v>0</v>
      </c>
      <c r="O949" s="24"/>
    </row>
    <row r="950" spans="1:15" hidden="1" x14ac:dyDescent="0.2">
      <c r="A950" s="41"/>
      <c r="B950" s="31" t="s">
        <v>1285</v>
      </c>
      <c r="C950" s="31" t="s">
        <v>1286</v>
      </c>
      <c r="D950" s="37">
        <v>0</v>
      </c>
      <c r="E950" s="37">
        <v>0</v>
      </c>
      <c r="F950" s="37">
        <v>0</v>
      </c>
      <c r="G950" s="37">
        <v>0</v>
      </c>
      <c r="H950" s="38"/>
      <c r="I950" s="37">
        <v>0</v>
      </c>
      <c r="J950" s="37">
        <f t="shared" si="344"/>
        <v>0</v>
      </c>
      <c r="K950" s="39"/>
      <c r="L950" s="37">
        <f t="shared" si="349"/>
        <v>0</v>
      </c>
      <c r="M950" s="37">
        <f t="shared" si="346"/>
        <v>0</v>
      </c>
      <c r="N950" s="42">
        <f t="shared" si="350"/>
        <v>0</v>
      </c>
      <c r="O950" s="24"/>
    </row>
    <row r="951" spans="1:15" hidden="1" x14ac:dyDescent="0.2">
      <c r="A951" s="41"/>
      <c r="B951" s="31" t="s">
        <v>1287</v>
      </c>
      <c r="C951" s="31" t="s">
        <v>1288</v>
      </c>
      <c r="D951" s="37">
        <v>0</v>
      </c>
      <c r="E951" s="37">
        <v>0</v>
      </c>
      <c r="F951" s="37">
        <v>0</v>
      </c>
      <c r="G951" s="37">
        <v>0</v>
      </c>
      <c r="H951" s="38"/>
      <c r="I951" s="37">
        <v>0</v>
      </c>
      <c r="J951" s="37">
        <f t="shared" si="344"/>
        <v>0</v>
      </c>
      <c r="K951" s="39"/>
      <c r="L951" s="37">
        <f t="shared" si="349"/>
        <v>0</v>
      </c>
      <c r="M951" s="37">
        <f t="shared" si="346"/>
        <v>0</v>
      </c>
      <c r="N951" s="42">
        <f t="shared" si="350"/>
        <v>0</v>
      </c>
      <c r="O951" s="24"/>
    </row>
    <row r="952" spans="1:15" hidden="1" x14ac:dyDescent="0.2">
      <c r="A952" s="41"/>
      <c r="B952" s="31" t="s">
        <v>1289</v>
      </c>
      <c r="C952" s="31" t="s">
        <v>1290</v>
      </c>
      <c r="D952" s="37">
        <v>0</v>
      </c>
      <c r="E952" s="37">
        <v>0</v>
      </c>
      <c r="F952" s="37">
        <v>0</v>
      </c>
      <c r="G952" s="37">
        <v>0</v>
      </c>
      <c r="H952" s="38"/>
      <c r="I952" s="37">
        <v>0</v>
      </c>
      <c r="J952" s="37">
        <f t="shared" si="344"/>
        <v>0</v>
      </c>
      <c r="K952" s="39"/>
      <c r="L952" s="37">
        <f t="shared" si="349"/>
        <v>0</v>
      </c>
      <c r="M952" s="37">
        <f t="shared" si="346"/>
        <v>0</v>
      </c>
      <c r="N952" s="42">
        <f t="shared" si="350"/>
        <v>0</v>
      </c>
      <c r="O952" s="24"/>
    </row>
    <row r="953" spans="1:15" hidden="1" x14ac:dyDescent="0.2">
      <c r="A953" s="41"/>
      <c r="B953" s="31" t="s">
        <v>1291</v>
      </c>
      <c r="C953" s="31" t="s">
        <v>1292</v>
      </c>
      <c r="D953" s="37">
        <v>0</v>
      </c>
      <c r="E953" s="37">
        <v>0</v>
      </c>
      <c r="F953" s="37">
        <v>0</v>
      </c>
      <c r="G953" s="37">
        <v>0</v>
      </c>
      <c r="H953" s="38"/>
      <c r="I953" s="37">
        <v>0</v>
      </c>
      <c r="J953" s="37">
        <f t="shared" si="344"/>
        <v>0</v>
      </c>
      <c r="K953" s="39"/>
      <c r="L953" s="37">
        <f t="shared" si="349"/>
        <v>0</v>
      </c>
      <c r="M953" s="37">
        <f t="shared" si="346"/>
        <v>0</v>
      </c>
      <c r="N953" s="42">
        <f t="shared" si="350"/>
        <v>0</v>
      </c>
      <c r="O953" s="24"/>
    </row>
    <row r="954" spans="1:15" hidden="1" x14ac:dyDescent="0.2">
      <c r="A954" s="41"/>
      <c r="B954" s="31" t="s">
        <v>1293</v>
      </c>
      <c r="C954" s="31" t="s">
        <v>218</v>
      </c>
      <c r="D954" s="37">
        <v>0</v>
      </c>
      <c r="E954" s="37">
        <v>0</v>
      </c>
      <c r="F954" s="37">
        <v>0</v>
      </c>
      <c r="G954" s="37">
        <v>0</v>
      </c>
      <c r="H954" s="38"/>
      <c r="I954" s="37">
        <v>0</v>
      </c>
      <c r="J954" s="37">
        <f t="shared" si="344"/>
        <v>0</v>
      </c>
      <c r="K954" s="39"/>
      <c r="L954" s="37">
        <f t="shared" si="349"/>
        <v>0</v>
      </c>
      <c r="M954" s="37">
        <f t="shared" si="346"/>
        <v>0</v>
      </c>
      <c r="N954" s="42">
        <f t="shared" si="350"/>
        <v>0</v>
      </c>
      <c r="O954" s="24"/>
    </row>
    <row r="955" spans="1:15" hidden="1" x14ac:dyDescent="0.2">
      <c r="A955" s="41"/>
      <c r="B955" s="31" t="s">
        <v>1294</v>
      </c>
      <c r="C955" s="31" t="s">
        <v>1295</v>
      </c>
      <c r="D955" s="37">
        <v>0</v>
      </c>
      <c r="E955" s="37">
        <v>0</v>
      </c>
      <c r="F955" s="37">
        <v>0</v>
      </c>
      <c r="G955" s="37">
        <v>0</v>
      </c>
      <c r="H955" s="38"/>
      <c r="I955" s="37">
        <v>0</v>
      </c>
      <c r="J955" s="37">
        <f t="shared" si="344"/>
        <v>0</v>
      </c>
      <c r="K955" s="39"/>
      <c r="L955" s="37">
        <f t="shared" si="349"/>
        <v>0</v>
      </c>
      <c r="M955" s="37">
        <f t="shared" si="346"/>
        <v>0</v>
      </c>
      <c r="N955" s="42">
        <f t="shared" si="350"/>
        <v>0</v>
      </c>
      <c r="O955" s="24"/>
    </row>
    <row r="956" spans="1:15" hidden="1" x14ac:dyDescent="0.2">
      <c r="A956" s="41"/>
      <c r="B956" s="31" t="s">
        <v>1296</v>
      </c>
      <c r="C956" s="31" t="s">
        <v>1297</v>
      </c>
      <c r="D956" s="37">
        <v>0</v>
      </c>
      <c r="E956" s="37">
        <v>0</v>
      </c>
      <c r="F956" s="37">
        <v>0</v>
      </c>
      <c r="G956" s="37">
        <v>0</v>
      </c>
      <c r="H956" s="38"/>
      <c r="I956" s="37">
        <v>0</v>
      </c>
      <c r="J956" s="37">
        <f t="shared" si="344"/>
        <v>0</v>
      </c>
      <c r="K956" s="39"/>
      <c r="L956" s="37">
        <f t="shared" si="349"/>
        <v>0</v>
      </c>
      <c r="M956" s="37">
        <f t="shared" si="346"/>
        <v>0</v>
      </c>
      <c r="N956" s="42">
        <f t="shared" si="350"/>
        <v>0</v>
      </c>
      <c r="O956" s="24"/>
    </row>
    <row r="957" spans="1:15" x14ac:dyDescent="0.2">
      <c r="A957" s="41"/>
      <c r="B957" s="31"/>
      <c r="C957" s="31"/>
      <c r="D957" s="37" t="s">
        <v>47</v>
      </c>
      <c r="E957" s="37" t="s">
        <v>47</v>
      </c>
      <c r="F957" s="37" t="s">
        <v>47</v>
      </c>
      <c r="G957" s="37" t="s">
        <v>47</v>
      </c>
      <c r="H957" s="38"/>
      <c r="I957" s="37" t="s">
        <v>47</v>
      </c>
      <c r="J957" s="37"/>
      <c r="K957" s="39"/>
      <c r="L957" s="37"/>
      <c r="M957" s="37"/>
      <c r="N957" s="37"/>
      <c r="O957" s="24"/>
    </row>
    <row r="958" spans="1:15" x14ac:dyDescent="0.2">
      <c r="A958" s="41"/>
      <c r="B958" s="31"/>
      <c r="C958" s="4" t="s">
        <v>1298</v>
      </c>
      <c r="D958" s="5">
        <v>619250.14</v>
      </c>
      <c r="E958" s="5">
        <v>64600.89</v>
      </c>
      <c r="F958" s="5">
        <v>106215.91</v>
      </c>
      <c r="G958" s="5">
        <v>67871.31</v>
      </c>
      <c r="H958" s="38">
        <f t="shared" ref="H958" si="351">(G958-F958)/F958</f>
        <v>-0.3610061807124752</v>
      </c>
      <c r="I958" s="5">
        <v>69568.09</v>
      </c>
      <c r="J958" s="37">
        <f t="shared" si="344"/>
        <v>98213.774117647059</v>
      </c>
      <c r="K958" s="39">
        <f t="shared" ref="K958:K960" si="352">(J958-G958)/G958</f>
        <v>0.44705876632773206</v>
      </c>
      <c r="L958" s="37">
        <f t="shared" si="349"/>
        <v>214484.5625</v>
      </c>
      <c r="M958" s="37">
        <f t="shared" ref="M958" si="353">SUM(G958+J958)/2</f>
        <v>83042.542058823528</v>
      </c>
      <c r="N958" s="5">
        <f>SUM(N933:N956)</f>
        <v>0</v>
      </c>
      <c r="O958" s="24">
        <f>(N958-I958)/I958</f>
        <v>-1</v>
      </c>
    </row>
    <row r="959" spans="1:15" x14ac:dyDescent="0.2">
      <c r="A959" s="41"/>
      <c r="B959" s="31"/>
      <c r="C959" s="31"/>
      <c r="D959" s="37"/>
      <c r="E959" s="37"/>
      <c r="F959" s="37"/>
      <c r="G959" s="37"/>
      <c r="H959" s="38"/>
      <c r="I959" s="37"/>
      <c r="J959" s="37"/>
      <c r="K959" s="39"/>
      <c r="L959" s="37"/>
      <c r="M959" s="37"/>
      <c r="N959" s="37"/>
      <c r="O959" s="24"/>
    </row>
    <row r="960" spans="1:15" x14ac:dyDescent="0.2">
      <c r="A960" s="41"/>
      <c r="B960" s="31"/>
      <c r="C960" s="4" t="s">
        <v>1299</v>
      </c>
      <c r="D960" s="5">
        <v>3127724.11</v>
      </c>
      <c r="E960" s="5">
        <v>2753161.24</v>
      </c>
      <c r="F960" s="5">
        <v>2947448.59</v>
      </c>
      <c r="G960" s="5">
        <v>3615474.37</v>
      </c>
      <c r="H960" s="24">
        <f t="shared" ref="H960" si="354">(G960-F960)/F960</f>
        <v>0.22664543913215474</v>
      </c>
      <c r="I960" s="5">
        <v>3777049.8</v>
      </c>
      <c r="J960" s="37">
        <f t="shared" si="344"/>
        <v>5332305.5999999996</v>
      </c>
      <c r="K960" s="39">
        <f t="shared" si="352"/>
        <v>0.4748564238888518</v>
      </c>
      <c r="L960" s="37">
        <f t="shared" ref="L960" si="355">SUM(D960:G960)/4</f>
        <v>3110952.0774999997</v>
      </c>
      <c r="M960" s="37">
        <f t="shared" ref="M960" si="356">SUM(G960+J960)/2</f>
        <v>4473889.9849999994</v>
      </c>
      <c r="N960" s="5">
        <f>SUM(N930,N873,N838,N804,N770,N722,N688,N632,N519,N480,N416,N334,N304,N584)</f>
        <v>4431366</v>
      </c>
      <c r="O960" s="24">
        <f>(N960-J960)/J960</f>
        <v>-0.16895873334791608</v>
      </c>
    </row>
    <row r="961" spans="1:15" x14ac:dyDescent="0.2">
      <c r="A961" s="41"/>
      <c r="B961" s="41"/>
      <c r="C961" s="41"/>
      <c r="D961" s="42"/>
      <c r="E961" s="42"/>
      <c r="F961" s="42"/>
      <c r="G961" s="42"/>
      <c r="H961" s="44"/>
      <c r="I961" s="42"/>
      <c r="J961" s="42"/>
      <c r="K961" s="44"/>
      <c r="L961" s="42"/>
      <c r="M961" s="42"/>
      <c r="N961" s="42"/>
      <c r="O961" s="45"/>
    </row>
    <row r="962" spans="1:15" x14ac:dyDescent="0.2">
      <c r="A962" s="41"/>
      <c r="O962" s="22"/>
    </row>
    <row r="963" spans="1:15" x14ac:dyDescent="0.2">
      <c r="A963" s="41"/>
      <c r="C963" s="4" t="s">
        <v>1302</v>
      </c>
      <c r="D963" s="5">
        <f>D201</f>
        <v>2635500.5699999998</v>
      </c>
      <c r="E963" s="5">
        <f>E201</f>
        <v>2949869.31</v>
      </c>
      <c r="F963" s="5">
        <f>F201</f>
        <v>3124820.49</v>
      </c>
      <c r="G963" s="5">
        <f>G201</f>
        <v>3540240.66</v>
      </c>
      <c r="H963" s="24">
        <f t="shared" ref="H963:H964" si="357">(G963-F963)/F963</f>
        <v>0.1329420910191228</v>
      </c>
      <c r="I963" s="5">
        <f>I201</f>
        <v>3043720.86</v>
      </c>
      <c r="J963" s="5">
        <f t="shared" ref="J963" si="358">+(I963/8.5)*12</f>
        <v>4297017.6847058823</v>
      </c>
      <c r="K963" s="23">
        <f t="shared" ref="K963:K964" si="359">(J963-G963)/G963</f>
        <v>0.21376428818991142</v>
      </c>
      <c r="L963" s="6">
        <f t="shared" ref="L963" si="360">SUM(D963:G963)/4</f>
        <v>3062607.7575000003</v>
      </c>
      <c r="M963" s="5">
        <f t="shared" ref="M963:M964" si="361">SUM(G963+J963)/2</f>
        <v>3918629.1723529412</v>
      </c>
      <c r="N963" s="5">
        <f>N201</f>
        <v>4431366</v>
      </c>
      <c r="O963" s="22">
        <f>(N963-J963)/J963</f>
        <v>3.1265478792953445E-2</v>
      </c>
    </row>
    <row r="964" spans="1:15" x14ac:dyDescent="0.2">
      <c r="A964" s="41"/>
      <c r="C964" s="4" t="s">
        <v>1303</v>
      </c>
      <c r="D964" s="5">
        <f>D960</f>
        <v>3127724.11</v>
      </c>
      <c r="E964" s="5">
        <f t="shared" ref="E964:J964" si="362">E960</f>
        <v>2753161.24</v>
      </c>
      <c r="F964" s="5">
        <f t="shared" si="362"/>
        <v>2947448.59</v>
      </c>
      <c r="G964" s="5">
        <f t="shared" si="362"/>
        <v>3615474.37</v>
      </c>
      <c r="H964" s="24">
        <f t="shared" si="357"/>
        <v>0.22664543913215474</v>
      </c>
      <c r="I964" s="5">
        <f t="shared" si="362"/>
        <v>3777049.8</v>
      </c>
      <c r="J964" s="6">
        <f t="shared" si="362"/>
        <v>5332305.5999999996</v>
      </c>
      <c r="K964" s="23">
        <f t="shared" si="359"/>
        <v>0.4748564238888518</v>
      </c>
      <c r="L964" s="6">
        <f t="shared" ref="L964:L966" si="363">SUM(D964:G964)/4</f>
        <v>3110952.0774999997</v>
      </c>
      <c r="M964" s="5">
        <f t="shared" si="361"/>
        <v>4473889.9849999994</v>
      </c>
      <c r="N964" s="5">
        <f>N960</f>
        <v>4431366</v>
      </c>
      <c r="O964" s="22">
        <f>(N964-J964)/J964</f>
        <v>-0.16895873334791608</v>
      </c>
    </row>
    <row r="965" spans="1:15" x14ac:dyDescent="0.2">
      <c r="A965" s="41"/>
      <c r="C965" s="4"/>
      <c r="D965" s="5"/>
      <c r="E965" s="5"/>
      <c r="F965" s="5"/>
      <c r="G965" s="5"/>
      <c r="H965" s="24"/>
      <c r="I965" s="5"/>
      <c r="J965" s="6"/>
      <c r="K965" s="23"/>
      <c r="L965" s="6"/>
      <c r="M965" s="5"/>
      <c r="N965" s="5"/>
      <c r="O965" s="22"/>
    </row>
    <row r="966" spans="1:15" x14ac:dyDescent="0.2">
      <c r="A966" s="41"/>
      <c r="C966" s="32" t="s">
        <v>1304</v>
      </c>
      <c r="D966" s="33">
        <f>D963-D964</f>
        <v>-492223.54000000004</v>
      </c>
      <c r="E966" s="33">
        <f t="shared" ref="E966:J966" si="364">E963-E964</f>
        <v>196708.06999999983</v>
      </c>
      <c r="F966" s="33">
        <f t="shared" si="364"/>
        <v>177371.90000000037</v>
      </c>
      <c r="G966" s="33">
        <f t="shared" si="364"/>
        <v>-75233.709999999963</v>
      </c>
      <c r="H966" s="34">
        <f t="shared" ref="H966" si="365">(G966-F966)/F966</f>
        <v>-1.4241579979692376</v>
      </c>
      <c r="I966" s="33">
        <f t="shared" si="364"/>
        <v>-733328.94</v>
      </c>
      <c r="J966" s="33">
        <f t="shared" si="364"/>
        <v>-1035287.9152941173</v>
      </c>
      <c r="K966" s="35">
        <f>(G966-J966)/J966</f>
        <v>-0.92733064021265366</v>
      </c>
      <c r="L966" s="36">
        <f t="shared" si="363"/>
        <v>-48344.319999999949</v>
      </c>
      <c r="M966" s="33">
        <f t="shared" ref="M966" si="366">SUM(G966+J966)/2</f>
        <v>-555260.81264705863</v>
      </c>
      <c r="N966" s="33">
        <f>+N963-N964</f>
        <v>0</v>
      </c>
      <c r="O966" s="22">
        <f>(J966-N966)/J966</f>
        <v>1</v>
      </c>
    </row>
    <row r="967" spans="1:15" x14ac:dyDescent="0.2">
      <c r="A967" s="41"/>
      <c r="B967" s="46"/>
      <c r="C967" s="41"/>
      <c r="D967" s="42"/>
      <c r="E967" s="42"/>
      <c r="F967" s="42"/>
      <c r="G967" s="42"/>
      <c r="H967" s="44"/>
      <c r="I967" s="42"/>
      <c r="J967" s="42"/>
      <c r="K967" s="44"/>
      <c r="L967" s="42"/>
      <c r="M967" s="42"/>
      <c r="N967" s="42"/>
      <c r="O967" s="45"/>
    </row>
  </sheetData>
  <printOptions horizontalCentered="1"/>
  <pageMargins left="0.45" right="0.45" top="0.5" bottom="0.5" header="0.3" footer="0.3"/>
  <pageSetup scale="55" fitToHeight="0" orientation="landscape" useFirstPageNumber="1" r:id="rId1"/>
  <headerFooter>
    <oddHeader>&amp;C&amp;"Times New Roman,Regular"&amp;12&amp;A</oddHeader>
    <oddFooter>&amp;C&amp;"Times New Roman,Regular"&amp;12Page &amp;P</oddFooter>
  </headerFooter>
  <rowBreaks count="16" manualBreakCount="16">
    <brk id="202" max="16383" man="1"/>
    <brk id="241" max="16383" man="1"/>
    <brk id="304" max="16383" man="1"/>
    <brk id="334" max="16383" man="1"/>
    <brk id="416" max="16383" man="1"/>
    <brk id="480" max="16383" man="1"/>
    <brk id="520" max="16383" man="1"/>
    <brk id="584" max="16383" man="1"/>
    <brk id="633" max="16383" man="1"/>
    <brk id="688" max="16383" man="1"/>
    <brk id="722" max="16383" man="1"/>
    <brk id="770" max="16383" man="1"/>
    <brk id="804" max="16383" man="1"/>
    <brk id="838" max="16383" man="1"/>
    <brk id="873" max="16383" man="1"/>
    <brk id="9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B79E-CB92-4065-9D51-A41774659FC1}">
  <dimension ref="A1:P193"/>
  <sheetViews>
    <sheetView topLeftCell="C151" workbookViewId="0">
      <selection activeCell="N190" sqref="N190"/>
    </sheetView>
  </sheetViews>
  <sheetFormatPr defaultColWidth="11.42578125" defaultRowHeight="12.75" x14ac:dyDescent="0.2"/>
  <cols>
    <col min="1" max="1" width="2.85546875" hidden="1" customWidth="1"/>
    <col min="2" max="2" width="14.140625" hidden="1" customWidth="1"/>
    <col min="3" max="3" width="16.42578125" customWidth="1"/>
    <col min="4" max="4" width="37.42578125" bestFit="1" customWidth="1"/>
    <col min="5" max="7" width="17.140625" style="2" hidden="1" customWidth="1"/>
    <col min="8" max="9" width="17.140625" style="2" customWidth="1"/>
    <col min="10" max="12" width="17.140625" style="2" hidden="1" customWidth="1"/>
    <col min="13" max="13" width="2.85546875" customWidth="1"/>
    <col min="14" max="14" width="21" style="2" customWidth="1"/>
    <col min="15" max="15" width="2.85546875" customWidth="1"/>
    <col min="16" max="16" width="12.28515625" bestFit="1" customWidth="1"/>
  </cols>
  <sheetData>
    <row r="1" spans="1:16" x14ac:dyDescent="0.2">
      <c r="A1" s="49"/>
      <c r="B1" s="50"/>
      <c r="C1" s="50" t="s">
        <v>1318</v>
      </c>
      <c r="D1" s="50" t="s">
        <v>1319</v>
      </c>
      <c r="E1" s="51" t="s">
        <v>0</v>
      </c>
      <c r="F1" s="51" t="s">
        <v>1</v>
      </c>
      <c r="G1" s="51" t="s">
        <v>2</v>
      </c>
      <c r="H1" s="51" t="s">
        <v>3</v>
      </c>
      <c r="I1" s="51" t="s">
        <v>4</v>
      </c>
      <c r="J1" s="51" t="s">
        <v>1300</v>
      </c>
      <c r="K1" s="51" t="s">
        <v>1301</v>
      </c>
      <c r="L1" s="51" t="s">
        <v>1613</v>
      </c>
      <c r="M1" s="49"/>
      <c r="N1" s="52" t="s">
        <v>1308</v>
      </c>
      <c r="O1" s="49"/>
    </row>
    <row r="2" spans="1:16" x14ac:dyDescent="0.2">
      <c r="A2" s="49"/>
      <c r="B2" s="4" t="s">
        <v>1615</v>
      </c>
      <c r="C2" s="31"/>
      <c r="D2" s="31"/>
      <c r="E2" s="37"/>
      <c r="F2" s="37"/>
      <c r="G2" s="37"/>
      <c r="H2" s="37"/>
      <c r="I2" s="37"/>
      <c r="J2" s="37"/>
      <c r="K2" s="37"/>
      <c r="L2" s="37"/>
      <c r="M2" s="49"/>
      <c r="N2" s="37"/>
      <c r="O2" s="49"/>
    </row>
    <row r="3" spans="1:16" x14ac:dyDescent="0.2">
      <c r="A3" s="49"/>
      <c r="B3" s="31"/>
      <c r="C3" s="31"/>
      <c r="D3" s="4" t="s">
        <v>1616</v>
      </c>
      <c r="E3" s="37"/>
      <c r="F3" s="37"/>
      <c r="G3" s="37"/>
      <c r="H3" s="37"/>
      <c r="I3" s="37"/>
      <c r="J3" s="37"/>
      <c r="K3" s="37"/>
      <c r="L3" s="37"/>
      <c r="M3" s="49"/>
      <c r="N3" s="37"/>
      <c r="O3" s="49"/>
    </row>
    <row r="4" spans="1:16" x14ac:dyDescent="0.2">
      <c r="A4" s="49"/>
      <c r="B4" s="31"/>
      <c r="C4" s="31"/>
      <c r="D4" s="31"/>
      <c r="E4" s="37"/>
      <c r="F4" s="37"/>
      <c r="G4" s="37"/>
      <c r="H4" s="37"/>
      <c r="I4" s="37"/>
      <c r="J4" s="37"/>
      <c r="K4" s="37"/>
      <c r="L4" s="37"/>
      <c r="M4" s="49"/>
      <c r="N4" s="37"/>
      <c r="O4" s="49"/>
    </row>
    <row r="5" spans="1:16" x14ac:dyDescent="0.2">
      <c r="A5" s="49"/>
      <c r="B5" s="31"/>
      <c r="C5" s="31"/>
      <c r="D5" s="31" t="s">
        <v>1617</v>
      </c>
      <c r="E5" s="37"/>
      <c r="F5" s="37"/>
      <c r="G5" s="37"/>
      <c r="H5" s="37"/>
      <c r="I5" s="37"/>
      <c r="J5" s="37"/>
      <c r="K5" s="37"/>
      <c r="L5" s="37"/>
      <c r="M5" s="49"/>
      <c r="N5" s="37"/>
      <c r="O5" s="49"/>
    </row>
    <row r="6" spans="1:16" x14ac:dyDescent="0.2">
      <c r="A6" s="49"/>
      <c r="B6" s="31"/>
      <c r="C6" s="31"/>
      <c r="D6" s="31"/>
      <c r="E6" s="37"/>
      <c r="F6" s="37"/>
      <c r="G6" s="37"/>
      <c r="H6" s="37"/>
      <c r="I6" s="37"/>
      <c r="J6" s="37"/>
      <c r="K6" s="37"/>
      <c r="L6" s="37"/>
      <c r="M6" s="49"/>
      <c r="N6" s="37"/>
      <c r="O6" s="49"/>
    </row>
    <row r="7" spans="1:16" x14ac:dyDescent="0.2">
      <c r="A7" s="49"/>
      <c r="B7" s="31"/>
      <c r="C7" s="31" t="s">
        <v>1618</v>
      </c>
      <c r="D7" s="31" t="s">
        <v>1619</v>
      </c>
      <c r="E7" s="37">
        <v>1096088.8500000001</v>
      </c>
      <c r="F7" s="37">
        <v>1159560.6399999999</v>
      </c>
      <c r="G7" s="37">
        <v>1187920.05</v>
      </c>
      <c r="H7" s="37">
        <v>1208087.93</v>
      </c>
      <c r="I7" s="37">
        <v>851921.92000000004</v>
      </c>
      <c r="J7" s="37">
        <f>+(I7/8.5)*12</f>
        <v>1202713.2988235294</v>
      </c>
      <c r="K7" s="37">
        <f>SUM(E7:H7)/4</f>
        <v>1162914.3674999999</v>
      </c>
      <c r="L7" s="37">
        <f>SUM(H7+J7)/2</f>
        <v>1205400.6144117648</v>
      </c>
      <c r="M7" s="49"/>
      <c r="N7" s="37">
        <v>1300000</v>
      </c>
      <c r="O7" s="49"/>
    </row>
    <row r="8" spans="1:16" x14ac:dyDescent="0.2">
      <c r="A8" s="49"/>
      <c r="B8" s="31"/>
      <c r="C8" s="31" t="s">
        <v>1620</v>
      </c>
      <c r="D8" s="31" t="s">
        <v>1621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f t="shared" ref="J8:J15" si="0">+(I8/8.5)*12</f>
        <v>0</v>
      </c>
      <c r="K8" s="37">
        <f t="shared" ref="K8:K42" si="1">SUM(E8:H8)/4</f>
        <v>0</v>
      </c>
      <c r="L8" s="37">
        <f t="shared" ref="L8:L15" si="2">SUM(H8+J8)/2</f>
        <v>0</v>
      </c>
      <c r="M8" s="49"/>
      <c r="N8" s="37">
        <v>0</v>
      </c>
      <c r="O8" s="49"/>
      <c r="P8" s="2"/>
    </row>
    <row r="9" spans="1:16" x14ac:dyDescent="0.2">
      <c r="A9" s="49"/>
      <c r="B9" s="31"/>
      <c r="C9" s="31" t="s">
        <v>1622</v>
      </c>
      <c r="D9" s="31" t="s">
        <v>1623</v>
      </c>
      <c r="E9" s="37">
        <v>0</v>
      </c>
      <c r="F9" s="37">
        <v>9810</v>
      </c>
      <c r="G9" s="37">
        <v>2105</v>
      </c>
      <c r="H9" s="37">
        <v>2105</v>
      </c>
      <c r="I9" s="37">
        <v>0</v>
      </c>
      <c r="J9" s="37">
        <f t="shared" si="0"/>
        <v>0</v>
      </c>
      <c r="K9" s="37">
        <f t="shared" si="1"/>
        <v>3505</v>
      </c>
      <c r="L9" s="37">
        <f t="shared" si="2"/>
        <v>1052.5</v>
      </c>
      <c r="M9" s="49"/>
      <c r="N9" s="37">
        <v>1500</v>
      </c>
      <c r="O9" s="49"/>
    </row>
    <row r="10" spans="1:16" x14ac:dyDescent="0.2">
      <c r="A10" s="49"/>
      <c r="B10" s="31"/>
      <c r="C10" s="31" t="s">
        <v>1624</v>
      </c>
      <c r="D10" s="31" t="s">
        <v>1625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f t="shared" si="0"/>
        <v>0</v>
      </c>
      <c r="K10" s="37">
        <f t="shared" si="1"/>
        <v>0</v>
      </c>
      <c r="L10" s="37">
        <f t="shared" si="2"/>
        <v>0</v>
      </c>
      <c r="M10" s="49"/>
      <c r="N10" s="37">
        <v>0</v>
      </c>
      <c r="O10" s="49"/>
    </row>
    <row r="11" spans="1:16" x14ac:dyDescent="0.2">
      <c r="A11" s="49"/>
      <c r="B11" s="31"/>
      <c r="C11" s="31" t="s">
        <v>1626</v>
      </c>
      <c r="D11" s="31" t="s">
        <v>1627</v>
      </c>
      <c r="E11" s="37">
        <v>0</v>
      </c>
      <c r="F11" s="37">
        <v>0</v>
      </c>
      <c r="G11" s="37">
        <v>850</v>
      </c>
      <c r="H11" s="37">
        <v>12435</v>
      </c>
      <c r="I11" s="37">
        <v>8875</v>
      </c>
      <c r="J11" s="37">
        <f t="shared" si="0"/>
        <v>12529.411764705881</v>
      </c>
      <c r="K11" s="37">
        <f t="shared" si="1"/>
        <v>3321.25</v>
      </c>
      <c r="L11" s="37">
        <f t="shared" si="2"/>
        <v>12482.205882352941</v>
      </c>
      <c r="M11" s="49"/>
      <c r="N11" s="37">
        <v>13260</v>
      </c>
      <c r="O11" s="49"/>
    </row>
    <row r="12" spans="1:16" x14ac:dyDescent="0.2">
      <c r="A12" s="49"/>
      <c r="B12" s="31"/>
      <c r="C12" s="31" t="s">
        <v>1628</v>
      </c>
      <c r="D12" s="31" t="s">
        <v>1629</v>
      </c>
      <c r="E12" s="37">
        <v>0</v>
      </c>
      <c r="F12" s="37">
        <v>0</v>
      </c>
      <c r="G12" s="37">
        <v>0</v>
      </c>
      <c r="H12" s="37">
        <v>350</v>
      </c>
      <c r="I12" s="37">
        <v>420</v>
      </c>
      <c r="J12" s="37">
        <f t="shared" si="0"/>
        <v>592.94117647058829</v>
      </c>
      <c r="K12" s="37">
        <f t="shared" si="1"/>
        <v>87.5</v>
      </c>
      <c r="L12" s="37">
        <f t="shared" si="2"/>
        <v>471.47058823529414</v>
      </c>
      <c r="M12" s="49"/>
      <c r="N12" s="37">
        <v>600</v>
      </c>
      <c r="O12" s="49"/>
    </row>
    <row r="13" spans="1:16" x14ac:dyDescent="0.2">
      <c r="A13" s="49"/>
      <c r="B13" s="31"/>
      <c r="C13" s="31" t="s">
        <v>1630</v>
      </c>
      <c r="D13" s="31" t="s">
        <v>1631</v>
      </c>
      <c r="E13" s="37">
        <v>0</v>
      </c>
      <c r="F13" s="37">
        <v>425</v>
      </c>
      <c r="G13" s="37">
        <v>395</v>
      </c>
      <c r="H13" s="37">
        <v>235</v>
      </c>
      <c r="I13" s="37">
        <v>360</v>
      </c>
      <c r="J13" s="37">
        <f t="shared" si="0"/>
        <v>508.23529411764707</v>
      </c>
      <c r="K13" s="37">
        <f t="shared" si="1"/>
        <v>263.75</v>
      </c>
      <c r="L13" s="37">
        <f t="shared" si="2"/>
        <v>371.61764705882354</v>
      </c>
      <c r="M13" s="49"/>
      <c r="N13" s="37">
        <v>400</v>
      </c>
      <c r="O13" s="49"/>
    </row>
    <row r="14" spans="1:16" x14ac:dyDescent="0.2">
      <c r="A14" s="49"/>
      <c r="B14" s="31"/>
      <c r="C14" s="31"/>
      <c r="D14" s="31"/>
      <c r="E14" s="37" t="s">
        <v>47</v>
      </c>
      <c r="F14" s="37" t="s">
        <v>47</v>
      </c>
      <c r="G14" s="37" t="s">
        <v>47</v>
      </c>
      <c r="H14" s="37" t="s">
        <v>47</v>
      </c>
      <c r="I14" s="37" t="s">
        <v>47</v>
      </c>
      <c r="J14" s="37"/>
      <c r="K14" s="37"/>
      <c r="L14" s="37"/>
      <c r="M14" s="49"/>
      <c r="N14" s="37"/>
      <c r="O14" s="49"/>
    </row>
    <row r="15" spans="1:16" x14ac:dyDescent="0.2">
      <c r="A15" s="49"/>
      <c r="B15" s="31"/>
      <c r="C15" s="31"/>
      <c r="D15" s="31" t="s">
        <v>1632</v>
      </c>
      <c r="E15" s="5">
        <v>1096088.8500000001</v>
      </c>
      <c r="F15" s="5">
        <v>1169795.6399999999</v>
      </c>
      <c r="G15" s="5">
        <v>1191270.05</v>
      </c>
      <c r="H15" s="5">
        <v>1223212.93</v>
      </c>
      <c r="I15" s="5">
        <v>861576.92</v>
      </c>
      <c r="J15" s="5">
        <f t="shared" si="0"/>
        <v>1216343.8870588236</v>
      </c>
      <c r="K15" s="37">
        <f t="shared" si="1"/>
        <v>1170091.8674999999</v>
      </c>
      <c r="L15" s="37">
        <f t="shared" si="2"/>
        <v>1219778.4085294118</v>
      </c>
      <c r="M15" s="49"/>
      <c r="N15" s="5">
        <f>SUM(N7:N13)</f>
        <v>1315760</v>
      </c>
      <c r="O15" s="49"/>
    </row>
    <row r="16" spans="1:16" x14ac:dyDescent="0.2">
      <c r="A16" s="49"/>
      <c r="B16" s="31"/>
      <c r="C16" s="31"/>
      <c r="D16" s="31"/>
      <c r="E16" s="37"/>
      <c r="F16" s="37"/>
      <c r="G16" s="37"/>
      <c r="H16" s="37"/>
      <c r="I16" s="37"/>
      <c r="J16" s="37"/>
      <c r="K16" s="37"/>
      <c r="L16" s="37"/>
      <c r="M16" s="49"/>
      <c r="N16" s="37"/>
      <c r="O16" s="49"/>
    </row>
    <row r="17" spans="1:15" x14ac:dyDescent="0.2">
      <c r="A17" s="49"/>
      <c r="B17" s="31"/>
      <c r="C17" s="31"/>
      <c r="D17" s="31" t="s">
        <v>156</v>
      </c>
      <c r="E17" s="37"/>
      <c r="F17" s="37"/>
      <c r="G17" s="37"/>
      <c r="H17" s="37"/>
      <c r="I17" s="37"/>
      <c r="J17" s="37"/>
      <c r="K17" s="37"/>
      <c r="L17" s="37"/>
      <c r="M17" s="49"/>
      <c r="N17" s="37"/>
      <c r="O17" s="49"/>
    </row>
    <row r="18" spans="1:15" x14ac:dyDescent="0.2">
      <c r="A18" s="49"/>
      <c r="B18" s="31"/>
      <c r="C18" s="31"/>
      <c r="D18" s="31"/>
      <c r="E18" s="37"/>
      <c r="F18" s="37"/>
      <c r="G18" s="37"/>
      <c r="H18" s="37"/>
      <c r="I18" s="37"/>
      <c r="J18" s="37"/>
      <c r="K18" s="37"/>
      <c r="L18" s="37"/>
      <c r="M18" s="49"/>
      <c r="N18" s="37"/>
      <c r="O18" s="49"/>
    </row>
    <row r="19" spans="1:15" x14ac:dyDescent="0.2">
      <c r="A19" s="49"/>
      <c r="B19" s="31"/>
      <c r="C19" s="31" t="s">
        <v>1633</v>
      </c>
      <c r="D19" s="31" t="s">
        <v>1634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f>+(I19/8.5)*12</f>
        <v>0</v>
      </c>
      <c r="K19" s="37"/>
      <c r="L19" s="37"/>
      <c r="M19" s="49"/>
      <c r="N19" s="37">
        <v>0</v>
      </c>
      <c r="O19" s="49"/>
    </row>
    <row r="20" spans="1:15" x14ac:dyDescent="0.2">
      <c r="A20" s="49"/>
      <c r="B20" s="31"/>
      <c r="C20" s="31" t="s">
        <v>1635</v>
      </c>
      <c r="D20" s="31" t="s">
        <v>1636</v>
      </c>
      <c r="E20" s="37">
        <v>13121.89</v>
      </c>
      <c r="F20" s="37">
        <v>13385.89</v>
      </c>
      <c r="G20" s="37">
        <v>12857.89</v>
      </c>
      <c r="H20" s="37">
        <v>6330</v>
      </c>
      <c r="I20" s="37">
        <v>13226.91</v>
      </c>
      <c r="J20" s="37">
        <f t="shared" ref="J20:J24" si="3">+(I20/8.5)*12</f>
        <v>18673.284705882354</v>
      </c>
      <c r="K20" s="37">
        <f t="shared" si="1"/>
        <v>11423.9175</v>
      </c>
      <c r="L20" s="37">
        <f t="shared" ref="L20:L24" si="4">SUM(H20+J20)/2</f>
        <v>12501.642352941177</v>
      </c>
      <c r="M20" s="49"/>
      <c r="N20" s="37">
        <v>13500</v>
      </c>
      <c r="O20" s="49"/>
    </row>
    <row r="21" spans="1:15" x14ac:dyDescent="0.2">
      <c r="A21" s="49"/>
      <c r="B21" s="31"/>
      <c r="C21" s="31" t="s">
        <v>1637</v>
      </c>
      <c r="D21" s="31" t="s">
        <v>1638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f t="shared" si="3"/>
        <v>0</v>
      </c>
      <c r="K21" s="37">
        <f t="shared" si="1"/>
        <v>0</v>
      </c>
      <c r="L21" s="37">
        <f t="shared" si="4"/>
        <v>0</v>
      </c>
      <c r="M21" s="49"/>
      <c r="N21" s="37">
        <v>0</v>
      </c>
      <c r="O21" s="49"/>
    </row>
    <row r="22" spans="1:15" x14ac:dyDescent="0.2">
      <c r="A22" s="49"/>
      <c r="B22" s="31"/>
      <c r="C22" s="31" t="s">
        <v>1639</v>
      </c>
      <c r="D22" s="31" t="s">
        <v>1640</v>
      </c>
      <c r="E22" s="37">
        <v>3300</v>
      </c>
      <c r="F22" s="37">
        <v>3600</v>
      </c>
      <c r="G22" s="37">
        <v>3600</v>
      </c>
      <c r="H22" s="37">
        <v>3000</v>
      </c>
      <c r="I22" s="37">
        <v>2400</v>
      </c>
      <c r="J22" s="37">
        <f t="shared" si="3"/>
        <v>3388.2352941176473</v>
      </c>
      <c r="K22" s="37">
        <f t="shared" si="1"/>
        <v>3375</v>
      </c>
      <c r="L22" s="37">
        <f t="shared" si="4"/>
        <v>3194.1176470588234</v>
      </c>
      <c r="M22" s="49"/>
      <c r="N22" s="37">
        <v>3600</v>
      </c>
      <c r="O22" s="49"/>
    </row>
    <row r="23" spans="1:15" x14ac:dyDescent="0.2">
      <c r="A23" s="49"/>
      <c r="B23" s="31"/>
      <c r="C23" s="31"/>
      <c r="D23" s="31"/>
      <c r="E23" s="37" t="s">
        <v>47</v>
      </c>
      <c r="F23" s="37" t="s">
        <v>47</v>
      </c>
      <c r="G23" s="37" t="s">
        <v>47</v>
      </c>
      <c r="H23" s="37" t="s">
        <v>47</v>
      </c>
      <c r="I23" s="37" t="s">
        <v>47</v>
      </c>
      <c r="J23" s="37"/>
      <c r="K23" s="37"/>
      <c r="L23" s="37"/>
      <c r="M23" s="49"/>
      <c r="N23" s="37"/>
      <c r="O23" s="49"/>
    </row>
    <row r="24" spans="1:15" x14ac:dyDescent="0.2">
      <c r="A24" s="49"/>
      <c r="B24" s="31"/>
      <c r="C24" s="31"/>
      <c r="D24" s="31" t="s">
        <v>175</v>
      </c>
      <c r="E24" s="5">
        <v>16421.89</v>
      </c>
      <c r="F24" s="5">
        <v>16985.89</v>
      </c>
      <c r="G24" s="5">
        <v>16457.89</v>
      </c>
      <c r="H24" s="5">
        <v>9330</v>
      </c>
      <c r="I24" s="5">
        <v>15626.91</v>
      </c>
      <c r="J24" s="5">
        <f t="shared" si="3"/>
        <v>22061.52</v>
      </c>
      <c r="K24" s="37">
        <f t="shared" si="1"/>
        <v>14798.9175</v>
      </c>
      <c r="L24" s="37">
        <f t="shared" si="4"/>
        <v>15695.76</v>
      </c>
      <c r="M24" s="49"/>
      <c r="N24" s="5">
        <f>SUM(N19:N22)</f>
        <v>17100</v>
      </c>
      <c r="O24" s="49"/>
    </row>
    <row r="25" spans="1:15" x14ac:dyDescent="0.2">
      <c r="A25" s="49"/>
      <c r="B25" s="31"/>
      <c r="C25" s="31"/>
      <c r="D25" s="31"/>
      <c r="E25" s="37"/>
      <c r="F25" s="37"/>
      <c r="G25" s="37"/>
      <c r="H25" s="37"/>
      <c r="I25" s="37"/>
      <c r="J25" s="37"/>
      <c r="K25" s="37"/>
      <c r="L25" s="37"/>
      <c r="M25" s="49"/>
      <c r="N25" s="37"/>
      <c r="O25" s="49"/>
    </row>
    <row r="26" spans="1:15" x14ac:dyDescent="0.2">
      <c r="A26" s="49"/>
      <c r="B26" s="31"/>
      <c r="C26" s="31"/>
      <c r="D26" s="31"/>
      <c r="E26" s="37"/>
      <c r="F26" s="37"/>
      <c r="G26" s="37"/>
      <c r="H26" s="37"/>
      <c r="I26" s="37"/>
      <c r="J26" s="37"/>
      <c r="K26" s="37"/>
      <c r="L26" s="37"/>
      <c r="M26" s="49"/>
      <c r="N26" s="37"/>
      <c r="O26" s="49"/>
    </row>
    <row r="27" spans="1:15" x14ac:dyDescent="0.2">
      <c r="A27" s="49"/>
      <c r="B27" s="31"/>
      <c r="C27" s="31"/>
      <c r="D27" s="31" t="s">
        <v>1641</v>
      </c>
      <c r="E27" s="37"/>
      <c r="F27" s="37"/>
      <c r="G27" s="37"/>
      <c r="H27" s="37"/>
      <c r="I27" s="37"/>
      <c r="J27" s="37"/>
      <c r="K27" s="37"/>
      <c r="L27" s="37"/>
      <c r="M27" s="49"/>
      <c r="N27" s="37"/>
      <c r="O27" s="49"/>
    </row>
    <row r="28" spans="1:15" x14ac:dyDescent="0.2">
      <c r="A28" s="49"/>
      <c r="B28" s="31"/>
      <c r="C28" s="31"/>
      <c r="D28" s="31"/>
      <c r="E28" s="37"/>
      <c r="F28" s="37"/>
      <c r="G28" s="37"/>
      <c r="H28" s="37"/>
      <c r="I28" s="37"/>
      <c r="J28" s="37"/>
      <c r="K28" s="37"/>
      <c r="L28" s="37"/>
      <c r="M28" s="49"/>
      <c r="N28" s="37"/>
      <c r="O28" s="49"/>
    </row>
    <row r="29" spans="1:15" x14ac:dyDescent="0.2">
      <c r="A29" s="49"/>
      <c r="B29" s="31"/>
      <c r="C29" s="31" t="s">
        <v>1642</v>
      </c>
      <c r="D29" s="31" t="s">
        <v>1643</v>
      </c>
      <c r="E29" s="37">
        <v>36385</v>
      </c>
      <c r="F29" s="37">
        <v>25625</v>
      </c>
      <c r="G29" s="37">
        <v>27480</v>
      </c>
      <c r="H29" s="37">
        <v>26025</v>
      </c>
      <c r="I29" s="37">
        <v>21192.5</v>
      </c>
      <c r="J29" s="37">
        <f t="shared" ref="J29:J33" si="5">+(I29/8.5)*12</f>
        <v>29918.823529411762</v>
      </c>
      <c r="K29" s="37">
        <f t="shared" si="1"/>
        <v>28878.75</v>
      </c>
      <c r="L29" s="37">
        <f t="shared" ref="L29:L42" si="6">SUM(H29+J29)/2</f>
        <v>27971.911764705881</v>
      </c>
      <c r="M29" s="49"/>
      <c r="N29" s="37">
        <v>30000</v>
      </c>
      <c r="O29" s="49"/>
    </row>
    <row r="30" spans="1:15" x14ac:dyDescent="0.2">
      <c r="A30" s="49"/>
      <c r="B30" s="31"/>
      <c r="C30" s="31" t="s">
        <v>1644</v>
      </c>
      <c r="D30" s="31" t="s">
        <v>1645</v>
      </c>
      <c r="E30" s="37">
        <v>3461.08</v>
      </c>
      <c r="F30" s="37">
        <v>3774.75</v>
      </c>
      <c r="G30" s="37">
        <v>3757.78</v>
      </c>
      <c r="H30" s="37">
        <v>25</v>
      </c>
      <c r="I30" s="37">
        <v>0</v>
      </c>
      <c r="J30" s="37">
        <f t="shared" si="5"/>
        <v>0</v>
      </c>
      <c r="K30" s="37">
        <f t="shared" si="1"/>
        <v>2754.6525000000001</v>
      </c>
      <c r="L30" s="37">
        <f t="shared" si="6"/>
        <v>12.5</v>
      </c>
      <c r="M30" s="49"/>
      <c r="N30" s="37">
        <v>0</v>
      </c>
      <c r="O30" s="49"/>
    </row>
    <row r="31" spans="1:15" x14ac:dyDescent="0.2">
      <c r="A31" s="49"/>
      <c r="B31" s="31"/>
      <c r="C31" s="31" t="s">
        <v>1646</v>
      </c>
      <c r="D31" s="31" t="s">
        <v>1647</v>
      </c>
      <c r="E31" s="37">
        <v>0</v>
      </c>
      <c r="F31" s="37">
        <v>0</v>
      </c>
      <c r="G31" s="37">
        <v>0</v>
      </c>
      <c r="H31" s="37">
        <v>0</v>
      </c>
      <c r="I31" s="37">
        <v>2162.5</v>
      </c>
      <c r="J31" s="37">
        <f t="shared" si="5"/>
        <v>3052.9411764705883</v>
      </c>
      <c r="K31" s="37"/>
      <c r="L31" s="37">
        <f t="shared" si="6"/>
        <v>1526.4705882352941</v>
      </c>
      <c r="M31" s="49"/>
      <c r="N31" s="37">
        <v>15000</v>
      </c>
      <c r="O31" s="49"/>
    </row>
    <row r="32" spans="1:15" x14ac:dyDescent="0.2">
      <c r="A32" s="49"/>
      <c r="B32" s="31"/>
      <c r="C32" s="31"/>
      <c r="D32" s="31"/>
      <c r="E32" s="37" t="s">
        <v>47</v>
      </c>
      <c r="F32" s="37" t="s">
        <v>47</v>
      </c>
      <c r="G32" s="37" t="s">
        <v>47</v>
      </c>
      <c r="H32" s="37" t="s">
        <v>47</v>
      </c>
      <c r="I32" s="37" t="s">
        <v>47</v>
      </c>
      <c r="J32" s="37"/>
      <c r="K32" s="37"/>
      <c r="L32" s="37"/>
      <c r="M32" s="49"/>
      <c r="N32" s="37"/>
      <c r="O32" s="49"/>
    </row>
    <row r="33" spans="1:15" x14ac:dyDescent="0.2">
      <c r="A33" s="49"/>
      <c r="B33" s="31"/>
      <c r="C33" s="31"/>
      <c r="D33" s="31" t="s">
        <v>185</v>
      </c>
      <c r="E33" s="5">
        <v>39846.080000000002</v>
      </c>
      <c r="F33" s="5">
        <v>29399.75</v>
      </c>
      <c r="G33" s="5">
        <v>31237.78</v>
      </c>
      <c r="H33" s="5">
        <v>26050</v>
      </c>
      <c r="I33" s="5">
        <v>23355</v>
      </c>
      <c r="J33" s="5">
        <f t="shared" si="5"/>
        <v>32971.76470588235</v>
      </c>
      <c r="K33" s="37">
        <f t="shared" si="1"/>
        <v>31633.4025</v>
      </c>
      <c r="L33" s="37">
        <f t="shared" si="6"/>
        <v>29510.882352941175</v>
      </c>
      <c r="M33" s="49"/>
      <c r="N33" s="5">
        <f>SUM(N29:N32)</f>
        <v>45000</v>
      </c>
      <c r="O33" s="49"/>
    </row>
    <row r="34" spans="1:15" x14ac:dyDescent="0.2">
      <c r="A34" s="49"/>
      <c r="B34" s="31"/>
      <c r="C34" s="31"/>
      <c r="D34" s="31"/>
      <c r="E34" s="37"/>
      <c r="F34" s="37"/>
      <c r="G34" s="37"/>
      <c r="H34" s="37"/>
      <c r="I34" s="37"/>
      <c r="J34" s="37"/>
      <c r="K34" s="37"/>
      <c r="L34" s="37"/>
      <c r="M34" s="49"/>
      <c r="N34" s="37"/>
      <c r="O34" s="49"/>
    </row>
    <row r="35" spans="1:15" x14ac:dyDescent="0.2">
      <c r="A35" s="49"/>
      <c r="B35" s="31"/>
      <c r="C35" s="31"/>
      <c r="D35" s="31" t="s">
        <v>242</v>
      </c>
      <c r="E35" s="37"/>
      <c r="F35" s="37"/>
      <c r="G35" s="37"/>
      <c r="H35" s="37"/>
      <c r="I35" s="37"/>
      <c r="J35" s="37"/>
      <c r="K35" s="37"/>
      <c r="L35" s="37"/>
      <c r="M35" s="49"/>
      <c r="N35" s="37"/>
      <c r="O35" s="49"/>
    </row>
    <row r="36" spans="1:15" x14ac:dyDescent="0.2">
      <c r="A36" s="49"/>
      <c r="B36" s="31"/>
      <c r="C36" s="31"/>
      <c r="D36" s="31"/>
      <c r="E36" s="37"/>
      <c r="F36" s="37"/>
      <c r="G36" s="37"/>
      <c r="H36" s="37"/>
      <c r="I36" s="37"/>
      <c r="J36" s="37"/>
      <c r="K36" s="37"/>
      <c r="L36" s="37"/>
      <c r="M36" s="49"/>
      <c r="N36" s="37"/>
      <c r="O36" s="49"/>
    </row>
    <row r="37" spans="1:15" x14ac:dyDescent="0.2">
      <c r="A37" s="49"/>
      <c r="B37" s="31"/>
      <c r="C37" s="31" t="s">
        <v>1648</v>
      </c>
      <c r="D37" s="31" t="s">
        <v>1649</v>
      </c>
      <c r="E37" s="37">
        <v>10404.89</v>
      </c>
      <c r="F37" s="37">
        <v>9167.85</v>
      </c>
      <c r="G37" s="37">
        <v>18639.509999999998</v>
      </c>
      <c r="H37" s="37">
        <v>996</v>
      </c>
      <c r="I37" s="37">
        <v>1185</v>
      </c>
      <c r="J37" s="37"/>
      <c r="K37" s="37">
        <f t="shared" si="1"/>
        <v>9802.0625</v>
      </c>
      <c r="L37" s="37">
        <f t="shared" si="6"/>
        <v>498</v>
      </c>
      <c r="M37" s="49"/>
      <c r="N37" s="37">
        <v>1600</v>
      </c>
      <c r="O37" s="49"/>
    </row>
    <row r="38" spans="1:15" x14ac:dyDescent="0.2">
      <c r="A38" s="49"/>
      <c r="B38" s="31"/>
      <c r="C38" s="31"/>
      <c r="D38" s="31"/>
      <c r="E38" s="37" t="s">
        <v>47</v>
      </c>
      <c r="F38" s="37" t="s">
        <v>47</v>
      </c>
      <c r="G38" s="37" t="s">
        <v>47</v>
      </c>
      <c r="H38" s="37" t="s">
        <v>47</v>
      </c>
      <c r="I38" s="37" t="s">
        <v>47</v>
      </c>
      <c r="J38" s="37"/>
      <c r="K38" s="37"/>
      <c r="L38" s="37"/>
      <c r="M38" s="49"/>
      <c r="N38" s="37"/>
      <c r="O38" s="49"/>
    </row>
    <row r="39" spans="1:15" x14ac:dyDescent="0.2">
      <c r="A39" s="49"/>
      <c r="B39" s="31"/>
      <c r="C39" s="31"/>
      <c r="D39" s="31"/>
      <c r="E39" s="37"/>
      <c r="F39" s="37"/>
      <c r="G39" s="37"/>
      <c r="H39" s="37"/>
      <c r="I39" s="37"/>
      <c r="J39" s="37"/>
      <c r="K39" s="37"/>
      <c r="L39" s="37"/>
      <c r="M39" s="49"/>
      <c r="N39" s="37"/>
      <c r="O39" s="49"/>
    </row>
    <row r="40" spans="1:15" x14ac:dyDescent="0.2">
      <c r="A40" s="49"/>
      <c r="B40" s="31"/>
      <c r="C40" s="31"/>
      <c r="D40" s="31" t="s">
        <v>1650</v>
      </c>
      <c r="E40" s="37">
        <v>10404.89</v>
      </c>
      <c r="F40" s="37">
        <v>9167.85</v>
      </c>
      <c r="G40" s="37">
        <v>18639.509999999998</v>
      </c>
      <c r="H40" s="37">
        <v>996</v>
      </c>
      <c r="I40" s="37">
        <v>1185</v>
      </c>
      <c r="J40" s="37">
        <f t="shared" ref="J40:J42" si="7">+(I40/8.5)*12</f>
        <v>1672.9411764705883</v>
      </c>
      <c r="K40" s="37">
        <f t="shared" si="1"/>
        <v>9802.0625</v>
      </c>
      <c r="L40" s="37">
        <f t="shared" si="6"/>
        <v>1334.4705882352941</v>
      </c>
      <c r="M40" s="49"/>
      <c r="N40" s="5">
        <v>1600</v>
      </c>
      <c r="O40" s="49"/>
    </row>
    <row r="41" spans="1:15" x14ac:dyDescent="0.2">
      <c r="A41" s="49"/>
      <c r="B41" s="31"/>
      <c r="C41" s="31"/>
      <c r="D41" s="31"/>
      <c r="E41" s="37"/>
      <c r="F41" s="37"/>
      <c r="G41" s="37"/>
      <c r="H41" s="37"/>
      <c r="I41" s="37"/>
      <c r="J41" s="37"/>
      <c r="K41" s="37"/>
      <c r="L41" s="37"/>
      <c r="M41" s="49"/>
      <c r="N41" s="37"/>
      <c r="O41" s="49"/>
    </row>
    <row r="42" spans="1:15" x14ac:dyDescent="0.2">
      <c r="A42" s="49"/>
      <c r="B42" s="31"/>
      <c r="C42" s="31"/>
      <c r="D42" s="4" t="s">
        <v>1651</v>
      </c>
      <c r="E42" s="5">
        <v>1162761.71</v>
      </c>
      <c r="F42" s="5">
        <v>1225349.1299999999</v>
      </c>
      <c r="G42" s="5">
        <v>1257605.23</v>
      </c>
      <c r="H42" s="5">
        <v>1259588.93</v>
      </c>
      <c r="I42" s="5">
        <v>901743.83</v>
      </c>
      <c r="J42" s="5">
        <f t="shared" si="7"/>
        <v>1273050.1129411764</v>
      </c>
      <c r="K42" s="5">
        <f t="shared" si="1"/>
        <v>1226326.25</v>
      </c>
      <c r="L42" s="37">
        <f t="shared" si="6"/>
        <v>1266319.5214705882</v>
      </c>
      <c r="M42" s="49"/>
      <c r="N42" s="5">
        <f>SUM(N40,N33,N24,N15)</f>
        <v>1379460</v>
      </c>
      <c r="O42" s="49"/>
    </row>
    <row r="43" spans="1:15" x14ac:dyDescent="0.2">
      <c r="A43" s="49"/>
      <c r="B43" s="49"/>
      <c r="C43" s="49"/>
      <c r="D43" s="49"/>
      <c r="E43" s="47"/>
      <c r="F43" s="47"/>
      <c r="G43" s="47"/>
      <c r="H43" s="47"/>
      <c r="I43" s="47"/>
      <c r="J43" s="47"/>
      <c r="K43" s="47"/>
      <c r="L43" s="47"/>
      <c r="M43" s="49"/>
      <c r="N43" s="47"/>
      <c r="O43" s="49"/>
    </row>
    <row r="44" spans="1:15" x14ac:dyDescent="0.2">
      <c r="A44" s="49"/>
      <c r="B44" s="31"/>
      <c r="C44" s="31"/>
      <c r="D44" s="31"/>
      <c r="E44" s="37"/>
      <c r="F44" s="37"/>
      <c r="G44" s="37"/>
      <c r="H44" s="37"/>
      <c r="I44" s="37"/>
      <c r="J44" s="37"/>
      <c r="K44" s="37"/>
      <c r="L44" s="37"/>
      <c r="M44" s="49"/>
      <c r="N44" s="37"/>
      <c r="O44" s="49"/>
    </row>
    <row r="45" spans="1:15" x14ac:dyDescent="0.2">
      <c r="A45" s="49"/>
      <c r="B45" s="31"/>
      <c r="C45" s="31"/>
      <c r="D45" s="4" t="s">
        <v>1652</v>
      </c>
      <c r="E45" s="37"/>
      <c r="F45" s="37"/>
      <c r="G45" s="37"/>
      <c r="H45" s="37"/>
      <c r="I45" s="37"/>
      <c r="J45" s="37"/>
      <c r="K45" s="37"/>
      <c r="L45" s="37"/>
      <c r="M45" s="49"/>
      <c r="N45" s="37"/>
      <c r="O45" s="49"/>
    </row>
    <row r="46" spans="1:15" x14ac:dyDescent="0.2">
      <c r="A46" s="49"/>
      <c r="B46" s="31"/>
      <c r="C46" s="31"/>
      <c r="D46" s="31"/>
      <c r="E46" s="37"/>
      <c r="F46" s="37"/>
      <c r="G46" s="37"/>
      <c r="H46" s="37"/>
      <c r="I46" s="37"/>
      <c r="J46" s="37"/>
      <c r="K46" s="37"/>
      <c r="L46" s="37"/>
      <c r="M46" s="49"/>
      <c r="N46" s="37"/>
      <c r="O46" s="49"/>
    </row>
    <row r="47" spans="1:15" x14ac:dyDescent="0.2">
      <c r="A47" s="49"/>
      <c r="B47" s="31"/>
      <c r="C47" s="31"/>
      <c r="D47" s="31" t="s">
        <v>641</v>
      </c>
      <c r="E47" s="37"/>
      <c r="F47" s="37"/>
      <c r="G47" s="37"/>
      <c r="H47" s="37"/>
      <c r="I47" s="37"/>
      <c r="J47" s="37"/>
      <c r="K47" s="37"/>
      <c r="L47" s="37"/>
      <c r="M47" s="49"/>
      <c r="N47" s="37"/>
      <c r="O47" s="49"/>
    </row>
    <row r="48" spans="1:15" x14ac:dyDescent="0.2">
      <c r="A48" s="49"/>
      <c r="B48" s="31"/>
      <c r="C48" s="31"/>
      <c r="D48" s="31"/>
      <c r="E48" s="37"/>
      <c r="F48" s="37"/>
      <c r="G48" s="37"/>
      <c r="H48" s="37"/>
      <c r="I48" s="37"/>
      <c r="J48" s="37"/>
      <c r="K48" s="37"/>
      <c r="L48" s="37"/>
      <c r="M48" s="49"/>
      <c r="N48" s="37"/>
      <c r="O48" s="49"/>
    </row>
    <row r="49" spans="1:15" x14ac:dyDescent="0.2">
      <c r="A49" s="49"/>
      <c r="B49" s="31"/>
      <c r="C49" s="31" t="s">
        <v>1653</v>
      </c>
      <c r="D49" s="31" t="s">
        <v>1654</v>
      </c>
      <c r="E49" s="37">
        <v>93804.62</v>
      </c>
      <c r="F49" s="37">
        <v>106252.02</v>
      </c>
      <c r="G49" s="37">
        <v>159823.71</v>
      </c>
      <c r="H49" s="37">
        <v>201236.91</v>
      </c>
      <c r="I49" s="37">
        <v>176553.04</v>
      </c>
      <c r="J49" s="37">
        <f t="shared" ref="J49:J64" si="8">+(I49/8.5)*12</f>
        <v>249251.35058823531</v>
      </c>
      <c r="K49" s="37">
        <f t="shared" ref="K49:K64" si="9">SUM(E49:H49)/4</f>
        <v>140279.315</v>
      </c>
      <c r="L49" s="37">
        <f t="shared" ref="L49:L64" si="10">SUM(H49+J49)/2</f>
        <v>225244.13029411767</v>
      </c>
      <c r="M49" s="49"/>
      <c r="N49" s="37">
        <v>175000</v>
      </c>
      <c r="O49" s="49"/>
    </row>
    <row r="50" spans="1:15" x14ac:dyDescent="0.2">
      <c r="A50" s="49"/>
      <c r="B50" s="31"/>
      <c r="C50" s="31" t="s">
        <v>1655</v>
      </c>
      <c r="D50" s="31" t="s">
        <v>1656</v>
      </c>
      <c r="E50" s="37">
        <v>69292.02</v>
      </c>
      <c r="F50" s="37">
        <v>74754.429999999993</v>
      </c>
      <c r="G50" s="37">
        <v>92050.31</v>
      </c>
      <c r="H50" s="37">
        <v>95535.17</v>
      </c>
      <c r="I50" s="37">
        <v>74190.11</v>
      </c>
      <c r="J50" s="37">
        <f t="shared" si="8"/>
        <v>104738.97882352941</v>
      </c>
      <c r="K50" s="37">
        <f t="shared" si="9"/>
        <v>82907.982499999998</v>
      </c>
      <c r="L50" s="37">
        <f t="shared" si="10"/>
        <v>100137.07441176471</v>
      </c>
      <c r="M50" s="49"/>
      <c r="N50" s="37">
        <v>112590</v>
      </c>
      <c r="O50" s="49"/>
    </row>
    <row r="51" spans="1:15" x14ac:dyDescent="0.2">
      <c r="A51" s="49"/>
      <c r="B51" s="31"/>
      <c r="C51" s="31" t="s">
        <v>1657</v>
      </c>
      <c r="D51" s="31" t="s">
        <v>1658</v>
      </c>
      <c r="E51" s="37">
        <v>2003.5</v>
      </c>
      <c r="F51" s="37">
        <v>2150.89</v>
      </c>
      <c r="G51" s="37">
        <v>2483.02</v>
      </c>
      <c r="H51" s="37">
        <v>8417.16</v>
      </c>
      <c r="I51" s="37">
        <v>10809.88</v>
      </c>
      <c r="J51" s="37">
        <f t="shared" si="8"/>
        <v>15261.007058823528</v>
      </c>
      <c r="K51" s="37">
        <f t="shared" si="9"/>
        <v>3763.6424999999999</v>
      </c>
      <c r="L51" s="37">
        <f t="shared" si="10"/>
        <v>11839.083529411764</v>
      </c>
      <c r="M51" s="49"/>
      <c r="N51" s="37">
        <v>5000</v>
      </c>
      <c r="O51" s="49"/>
    </row>
    <row r="52" spans="1:15" x14ac:dyDescent="0.2">
      <c r="A52" s="49"/>
      <c r="B52" s="31"/>
      <c r="C52" s="31"/>
      <c r="D52" s="31"/>
      <c r="E52" s="37" t="s">
        <v>47</v>
      </c>
      <c r="F52" s="37" t="s">
        <v>47</v>
      </c>
      <c r="G52" s="37" t="s">
        <v>47</v>
      </c>
      <c r="H52" s="37" t="s">
        <v>47</v>
      </c>
      <c r="I52" s="37" t="s">
        <v>47</v>
      </c>
      <c r="J52" s="37"/>
      <c r="K52" s="37"/>
      <c r="L52" s="37"/>
      <c r="M52" s="49"/>
      <c r="N52" s="37"/>
      <c r="O52" s="49"/>
    </row>
    <row r="53" spans="1:15" x14ac:dyDescent="0.2">
      <c r="A53" s="49"/>
      <c r="B53" s="31"/>
      <c r="C53" s="31"/>
      <c r="D53" s="31" t="s">
        <v>1659</v>
      </c>
      <c r="E53" s="5">
        <v>165100.14000000001</v>
      </c>
      <c r="F53" s="5">
        <v>183157.34</v>
      </c>
      <c r="G53" s="5">
        <v>254357.04</v>
      </c>
      <c r="H53" s="5">
        <v>305189.24</v>
      </c>
      <c r="I53" s="5">
        <v>261553.03</v>
      </c>
      <c r="J53" s="5">
        <f t="shared" si="8"/>
        <v>369251.33647058823</v>
      </c>
      <c r="K53" s="37">
        <f t="shared" si="9"/>
        <v>226950.94</v>
      </c>
      <c r="L53" s="37">
        <f t="shared" si="10"/>
        <v>337220.28823529411</v>
      </c>
      <c r="M53" s="49"/>
      <c r="N53" s="5">
        <f>SUM(N49:N51)</f>
        <v>292590</v>
      </c>
      <c r="O53" s="49"/>
    </row>
    <row r="54" spans="1:15" x14ac:dyDescent="0.2">
      <c r="A54" s="49"/>
      <c r="B54" s="31"/>
      <c r="C54" s="31"/>
      <c r="D54" s="31" t="s">
        <v>1660</v>
      </c>
      <c r="E54" s="37"/>
      <c r="F54" s="37"/>
      <c r="G54" s="37"/>
      <c r="H54" s="37"/>
      <c r="I54" s="37"/>
      <c r="J54" s="37"/>
      <c r="K54" s="37"/>
      <c r="L54" s="37"/>
      <c r="M54" s="49"/>
      <c r="N54" s="37"/>
      <c r="O54" s="49"/>
    </row>
    <row r="55" spans="1:15" x14ac:dyDescent="0.2">
      <c r="A55" s="49"/>
      <c r="B55" s="31"/>
      <c r="C55" s="31"/>
      <c r="D55" s="31"/>
      <c r="E55" s="37"/>
      <c r="F55" s="37"/>
      <c r="G55" s="37"/>
      <c r="H55" s="37"/>
      <c r="I55" s="37"/>
      <c r="J55" s="37"/>
      <c r="K55" s="37"/>
      <c r="L55" s="37"/>
      <c r="M55" s="49"/>
      <c r="N55" s="37"/>
      <c r="O55" s="49"/>
    </row>
    <row r="56" spans="1:15" x14ac:dyDescent="0.2">
      <c r="A56" s="49"/>
      <c r="B56" s="31"/>
      <c r="C56" s="31" t="s">
        <v>1661</v>
      </c>
      <c r="D56" s="31" t="s">
        <v>358</v>
      </c>
      <c r="E56" s="37">
        <v>1938.46</v>
      </c>
      <c r="F56" s="37">
        <v>1812.42</v>
      </c>
      <c r="G56" s="37">
        <v>3251.78</v>
      </c>
      <c r="H56" s="37">
        <v>5901.83</v>
      </c>
      <c r="I56" s="37">
        <v>4916.26</v>
      </c>
      <c r="J56" s="37">
        <f t="shared" si="8"/>
        <v>6940.6023529411759</v>
      </c>
      <c r="K56" s="37">
        <f t="shared" si="9"/>
        <v>3226.1224999999999</v>
      </c>
      <c r="L56" s="37">
        <f t="shared" si="10"/>
        <v>6421.2161764705879</v>
      </c>
      <c r="M56" s="49"/>
      <c r="N56" s="37">
        <v>6800</v>
      </c>
      <c r="O56" s="49"/>
    </row>
    <row r="57" spans="1:15" x14ac:dyDescent="0.2">
      <c r="A57" s="49"/>
      <c r="B57" s="31"/>
      <c r="C57" s="31" t="s">
        <v>1662</v>
      </c>
      <c r="D57" s="31" t="s">
        <v>314</v>
      </c>
      <c r="E57" s="37">
        <v>11314.31</v>
      </c>
      <c r="F57" s="37">
        <v>13704.15</v>
      </c>
      <c r="G57" s="37">
        <v>18334.939999999999</v>
      </c>
      <c r="H57" s="37">
        <v>22466.89</v>
      </c>
      <c r="I57" s="37">
        <v>19755.439999999999</v>
      </c>
      <c r="J57" s="37">
        <f t="shared" si="8"/>
        <v>27890.032941176469</v>
      </c>
      <c r="K57" s="37">
        <f t="shared" si="9"/>
        <v>16455.072499999998</v>
      </c>
      <c r="L57" s="37">
        <f t="shared" si="10"/>
        <v>25178.461470588234</v>
      </c>
      <c r="M57" s="49"/>
      <c r="N57" s="37">
        <v>26900</v>
      </c>
      <c r="O57" s="49"/>
    </row>
    <row r="58" spans="1:15" x14ac:dyDescent="0.2">
      <c r="A58" s="49"/>
      <c r="B58" s="31"/>
      <c r="C58" s="31" t="s">
        <v>1663</v>
      </c>
      <c r="D58" s="31" t="s">
        <v>329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f t="shared" si="8"/>
        <v>0</v>
      </c>
      <c r="K58" s="37">
        <f t="shared" si="9"/>
        <v>0</v>
      </c>
      <c r="L58" s="37">
        <f t="shared" si="10"/>
        <v>0</v>
      </c>
      <c r="M58" s="49"/>
      <c r="N58" s="37">
        <v>0</v>
      </c>
      <c r="O58" s="49"/>
    </row>
    <row r="59" spans="1:15" x14ac:dyDescent="0.2">
      <c r="A59" s="49"/>
      <c r="B59" s="31"/>
      <c r="C59" s="31" t="s">
        <v>1664</v>
      </c>
      <c r="D59" s="31" t="s">
        <v>362</v>
      </c>
      <c r="E59" s="37">
        <v>18893.169999999998</v>
      </c>
      <c r="F59" s="37">
        <v>41904.31</v>
      </c>
      <c r="G59" s="37">
        <v>19281.32</v>
      </c>
      <c r="H59" s="37">
        <v>46465</v>
      </c>
      <c r="I59" s="37">
        <v>0</v>
      </c>
      <c r="J59" s="37">
        <f t="shared" si="8"/>
        <v>0</v>
      </c>
      <c r="K59" s="37">
        <f t="shared" si="9"/>
        <v>31635.949999999997</v>
      </c>
      <c r="L59" s="37">
        <f t="shared" si="10"/>
        <v>23232.5</v>
      </c>
      <c r="M59" s="49"/>
      <c r="N59" s="37">
        <v>0</v>
      </c>
      <c r="O59" s="49"/>
    </row>
    <row r="60" spans="1:15" x14ac:dyDescent="0.2">
      <c r="A60" s="49"/>
      <c r="B60" s="31"/>
      <c r="C60" s="31" t="s">
        <v>1665</v>
      </c>
      <c r="D60" s="31" t="s">
        <v>365</v>
      </c>
      <c r="E60" s="37">
        <v>0</v>
      </c>
      <c r="F60" s="37">
        <v>0</v>
      </c>
      <c r="G60" s="37">
        <v>2694.5</v>
      </c>
      <c r="H60" s="37">
        <v>944</v>
      </c>
      <c r="I60" s="37">
        <v>0</v>
      </c>
      <c r="J60" s="37">
        <f t="shared" si="8"/>
        <v>0</v>
      </c>
      <c r="K60" s="37">
        <f t="shared" si="9"/>
        <v>909.625</v>
      </c>
      <c r="L60" s="37">
        <f t="shared" si="10"/>
        <v>472</v>
      </c>
      <c r="M60" s="49"/>
      <c r="N60" s="37">
        <v>0</v>
      </c>
      <c r="O60" s="49"/>
    </row>
    <row r="61" spans="1:15" x14ac:dyDescent="0.2">
      <c r="A61" s="49"/>
      <c r="B61" s="31"/>
      <c r="C61" s="31" t="s">
        <v>1666</v>
      </c>
      <c r="D61" s="31" t="s">
        <v>331</v>
      </c>
      <c r="E61" s="37">
        <v>31660.880000000001</v>
      </c>
      <c r="F61" s="37">
        <v>45139.19</v>
      </c>
      <c r="G61" s="37">
        <v>33771.01</v>
      </c>
      <c r="H61" s="37">
        <v>41906.15</v>
      </c>
      <c r="I61" s="37">
        <v>38103.74</v>
      </c>
      <c r="J61" s="37">
        <f t="shared" si="8"/>
        <v>53793.515294117649</v>
      </c>
      <c r="K61" s="37">
        <f t="shared" si="9"/>
        <v>38119.307500000003</v>
      </c>
      <c r="L61" s="37">
        <f t="shared" si="10"/>
        <v>47849.832647058822</v>
      </c>
      <c r="M61" s="49"/>
      <c r="N61" s="37">
        <v>49300</v>
      </c>
      <c r="O61" s="49"/>
    </row>
    <row r="62" spans="1:15" x14ac:dyDescent="0.2">
      <c r="A62" s="49"/>
      <c r="B62" s="31"/>
      <c r="C62" s="31" t="s">
        <v>1667</v>
      </c>
      <c r="D62" s="31" t="s">
        <v>1668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f t="shared" si="8"/>
        <v>0</v>
      </c>
      <c r="K62" s="37">
        <f t="shared" si="9"/>
        <v>0</v>
      </c>
      <c r="L62" s="37">
        <f t="shared" si="10"/>
        <v>0</v>
      </c>
      <c r="M62" s="49"/>
      <c r="N62" s="37">
        <v>0</v>
      </c>
      <c r="O62" s="49"/>
    </row>
    <row r="63" spans="1:15" x14ac:dyDescent="0.2">
      <c r="A63" s="49"/>
      <c r="B63" s="31"/>
      <c r="C63" s="31"/>
      <c r="D63" s="31"/>
      <c r="E63" s="37" t="s">
        <v>47</v>
      </c>
      <c r="F63" s="37" t="s">
        <v>47</v>
      </c>
      <c r="G63" s="37" t="s">
        <v>47</v>
      </c>
      <c r="H63" s="37" t="s">
        <v>47</v>
      </c>
      <c r="I63" s="37" t="s">
        <v>47</v>
      </c>
      <c r="J63" s="37"/>
      <c r="K63" s="37"/>
      <c r="L63" s="37"/>
      <c r="M63" s="49"/>
      <c r="N63" s="37"/>
      <c r="O63" s="49"/>
    </row>
    <row r="64" spans="1:15" x14ac:dyDescent="0.2">
      <c r="A64" s="49"/>
      <c r="B64" s="31"/>
      <c r="C64" s="31"/>
      <c r="D64" s="31" t="s">
        <v>1669</v>
      </c>
      <c r="E64" s="5">
        <v>63806.82</v>
      </c>
      <c r="F64" s="5">
        <v>102560.07</v>
      </c>
      <c r="G64" s="5">
        <v>77333.55</v>
      </c>
      <c r="H64" s="5">
        <v>117683.87</v>
      </c>
      <c r="I64" s="5">
        <v>62775.44</v>
      </c>
      <c r="J64" s="5">
        <f t="shared" si="8"/>
        <v>88624.150588235294</v>
      </c>
      <c r="K64" s="37">
        <f t="shared" si="9"/>
        <v>90346.077499999999</v>
      </c>
      <c r="L64" s="37">
        <f t="shared" si="10"/>
        <v>103154.01029411764</v>
      </c>
      <c r="M64" s="49"/>
      <c r="N64" s="5">
        <f>SUM(N56:N63)</f>
        <v>83000</v>
      </c>
      <c r="O64" s="49"/>
    </row>
    <row r="65" spans="1:15" x14ac:dyDescent="0.2">
      <c r="A65" s="49"/>
      <c r="B65" s="31"/>
      <c r="C65" s="31"/>
      <c r="D65" s="31"/>
      <c r="E65" s="37"/>
      <c r="F65" s="37"/>
      <c r="G65" s="37"/>
      <c r="H65" s="37"/>
      <c r="I65" s="37"/>
      <c r="J65" s="37"/>
      <c r="K65" s="37"/>
      <c r="L65" s="37"/>
      <c r="M65" s="49"/>
      <c r="N65" s="37"/>
      <c r="O65" s="49"/>
    </row>
    <row r="66" spans="1:15" x14ac:dyDescent="0.2">
      <c r="A66" s="49"/>
      <c r="B66" s="31"/>
      <c r="C66" s="31"/>
      <c r="D66" s="31" t="s">
        <v>1670</v>
      </c>
      <c r="E66" s="37"/>
      <c r="F66" s="37"/>
      <c r="G66" s="37"/>
      <c r="H66" s="37"/>
      <c r="I66" s="37"/>
      <c r="J66" s="37"/>
      <c r="K66" s="37"/>
      <c r="L66" s="37"/>
      <c r="M66" s="49"/>
      <c r="N66" s="37"/>
      <c r="O66" s="49"/>
    </row>
    <row r="67" spans="1:15" x14ac:dyDescent="0.2">
      <c r="A67" s="49"/>
      <c r="B67" s="31"/>
      <c r="C67" s="31"/>
      <c r="D67" s="31"/>
      <c r="E67" s="37"/>
      <c r="F67" s="37"/>
      <c r="G67" s="37"/>
      <c r="H67" s="37"/>
      <c r="I67" s="37"/>
      <c r="J67" s="37"/>
      <c r="K67" s="37"/>
      <c r="L67" s="37"/>
      <c r="M67" s="49"/>
      <c r="N67" s="37"/>
      <c r="O67" s="49"/>
    </row>
    <row r="68" spans="1:15" x14ac:dyDescent="0.2">
      <c r="A68" s="49"/>
      <c r="B68" s="31"/>
      <c r="C68" s="31"/>
      <c r="D68" s="31" t="s">
        <v>1671</v>
      </c>
      <c r="E68" s="37"/>
      <c r="F68" s="37"/>
      <c r="G68" s="37"/>
      <c r="H68" s="37"/>
      <c r="I68" s="37"/>
      <c r="J68" s="37"/>
      <c r="K68" s="37"/>
      <c r="L68" s="37"/>
      <c r="M68" s="49"/>
      <c r="N68" s="37"/>
      <c r="O68" s="49"/>
    </row>
    <row r="69" spans="1:15" x14ac:dyDescent="0.2">
      <c r="A69" s="49"/>
      <c r="B69" s="31"/>
      <c r="C69" s="31"/>
      <c r="D69" s="31"/>
      <c r="E69" s="37"/>
      <c r="F69" s="37"/>
      <c r="G69" s="37"/>
      <c r="H69" s="37"/>
      <c r="I69" s="37"/>
      <c r="J69" s="37"/>
      <c r="K69" s="37"/>
      <c r="L69" s="37"/>
      <c r="M69" s="49"/>
      <c r="N69" s="37"/>
      <c r="O69" s="49"/>
    </row>
    <row r="70" spans="1:15" x14ac:dyDescent="0.2">
      <c r="A70" s="49"/>
      <c r="B70" s="31"/>
      <c r="C70" s="31" t="s">
        <v>1672</v>
      </c>
      <c r="D70" s="31" t="s">
        <v>1673</v>
      </c>
      <c r="E70" s="37">
        <v>2164.36</v>
      </c>
      <c r="F70" s="37">
        <v>1047.22</v>
      </c>
      <c r="G70" s="37">
        <v>1410.34</v>
      </c>
      <c r="H70" s="37">
        <v>2124.5</v>
      </c>
      <c r="I70" s="37">
        <v>142.18</v>
      </c>
      <c r="J70" s="37">
        <f t="shared" ref="J70" si="11">+(I70/8.5)*12</f>
        <v>200.72470588235294</v>
      </c>
      <c r="K70" s="37">
        <f t="shared" ref="K70:K72" si="12">SUM(E70:H70)/4</f>
        <v>1686.605</v>
      </c>
      <c r="L70" s="37">
        <f t="shared" ref="L70" si="13">SUM(H70+J70)/2</f>
        <v>1162.6123529411764</v>
      </c>
      <c r="M70" s="49"/>
      <c r="N70" s="37">
        <v>1500</v>
      </c>
      <c r="O70" s="49"/>
    </row>
    <row r="71" spans="1:15" x14ac:dyDescent="0.2">
      <c r="A71" s="49"/>
      <c r="B71" s="31"/>
      <c r="C71" s="31"/>
      <c r="D71" s="31"/>
      <c r="E71" s="37" t="s">
        <v>47</v>
      </c>
      <c r="F71" s="37" t="s">
        <v>47</v>
      </c>
      <c r="G71" s="37" t="s">
        <v>47</v>
      </c>
      <c r="H71" s="37" t="s">
        <v>47</v>
      </c>
      <c r="I71" s="37" t="s">
        <v>47</v>
      </c>
      <c r="J71" s="37"/>
      <c r="K71" s="37"/>
      <c r="L71" s="37"/>
      <c r="M71" s="49"/>
      <c r="N71" s="37"/>
      <c r="O71" s="49"/>
    </row>
    <row r="72" spans="1:15" x14ac:dyDescent="0.2">
      <c r="A72" s="49"/>
      <c r="B72" s="31"/>
      <c r="C72" s="31"/>
      <c r="D72" s="31" t="s">
        <v>1674</v>
      </c>
      <c r="E72" s="5">
        <v>2164.36</v>
      </c>
      <c r="F72" s="5">
        <v>1047.22</v>
      </c>
      <c r="G72" s="5">
        <v>1410.34</v>
      </c>
      <c r="H72" s="5">
        <v>2124.5</v>
      </c>
      <c r="I72" s="5">
        <v>142.18</v>
      </c>
      <c r="J72" s="5">
        <f t="shared" ref="J72" si="14">+(I72/8.5)*12</f>
        <v>200.72470588235294</v>
      </c>
      <c r="K72" s="37">
        <f t="shared" si="12"/>
        <v>1686.605</v>
      </c>
      <c r="L72" s="37">
        <f t="shared" ref="L72" si="15">SUM(H72+J72)/2</f>
        <v>1162.6123529411764</v>
      </c>
      <c r="M72" s="49"/>
      <c r="N72" s="5">
        <v>1500</v>
      </c>
      <c r="O72" s="49"/>
    </row>
    <row r="73" spans="1:15" x14ac:dyDescent="0.2">
      <c r="A73" s="49"/>
      <c r="B73" s="31"/>
      <c r="C73" s="31"/>
      <c r="D73" s="31"/>
      <c r="E73" s="37"/>
      <c r="F73" s="37"/>
      <c r="G73" s="37"/>
      <c r="H73" s="37"/>
      <c r="I73" s="37"/>
      <c r="J73" s="37"/>
      <c r="K73" s="37"/>
      <c r="L73" s="37"/>
      <c r="M73" s="49"/>
      <c r="N73" s="37"/>
      <c r="O73" s="49"/>
    </row>
    <row r="74" spans="1:15" x14ac:dyDescent="0.2">
      <c r="A74" s="49"/>
      <c r="B74" s="31"/>
      <c r="C74" s="31"/>
      <c r="D74" s="31" t="s">
        <v>1675</v>
      </c>
      <c r="E74" s="37"/>
      <c r="F74" s="37"/>
      <c r="G74" s="37"/>
      <c r="H74" s="37"/>
      <c r="I74" s="37"/>
      <c r="J74" s="37"/>
      <c r="K74" s="37"/>
      <c r="L74" s="37"/>
      <c r="M74" s="49"/>
      <c r="N74" s="37"/>
      <c r="O74" s="49"/>
    </row>
    <row r="75" spans="1:15" x14ac:dyDescent="0.2">
      <c r="A75" s="49"/>
      <c r="B75" s="31"/>
      <c r="C75" s="31"/>
      <c r="D75" s="31"/>
      <c r="E75" s="37"/>
      <c r="F75" s="37"/>
      <c r="G75" s="37"/>
      <c r="H75" s="37"/>
      <c r="I75" s="37"/>
      <c r="J75" s="37"/>
      <c r="K75" s="37"/>
      <c r="L75" s="37"/>
      <c r="M75" s="49"/>
      <c r="N75" s="37"/>
      <c r="O75" s="49"/>
    </row>
    <row r="76" spans="1:15" x14ac:dyDescent="0.2">
      <c r="A76" s="49"/>
      <c r="B76" s="31"/>
      <c r="C76" s="31" t="s">
        <v>1676</v>
      </c>
      <c r="D76" s="31" t="s">
        <v>974</v>
      </c>
      <c r="E76" s="37">
        <v>0</v>
      </c>
      <c r="F76" s="37">
        <v>0</v>
      </c>
      <c r="G76" s="37">
        <v>1013.42</v>
      </c>
      <c r="H76" s="37">
        <v>0</v>
      </c>
      <c r="I76" s="37">
        <v>0</v>
      </c>
      <c r="J76" s="37">
        <f t="shared" ref="J76:J99" si="16">+(I76/8.5)*12</f>
        <v>0</v>
      </c>
      <c r="K76" s="37">
        <f t="shared" ref="K76:K99" si="17">SUM(E76:H76)/4</f>
        <v>253.35499999999999</v>
      </c>
      <c r="L76" s="37">
        <f t="shared" ref="L76:L99" si="18">SUM(H76+J76)/2</f>
        <v>0</v>
      </c>
      <c r="M76" s="49"/>
      <c r="N76" s="37">
        <v>0</v>
      </c>
      <c r="O76" s="49"/>
    </row>
    <row r="77" spans="1:15" x14ac:dyDescent="0.2">
      <c r="A77" s="49"/>
      <c r="B77" s="31"/>
      <c r="C77" s="31" t="s">
        <v>1677</v>
      </c>
      <c r="D77" s="31" t="s">
        <v>377</v>
      </c>
      <c r="E77" s="37">
        <v>1000</v>
      </c>
      <c r="F77" s="37">
        <v>920</v>
      </c>
      <c r="G77" s="37">
        <v>1170</v>
      </c>
      <c r="H77" s="37">
        <v>1085</v>
      </c>
      <c r="I77" s="37">
        <v>835</v>
      </c>
      <c r="J77" s="37">
        <f t="shared" si="16"/>
        <v>1178.8235294117646</v>
      </c>
      <c r="K77" s="37">
        <f t="shared" si="17"/>
        <v>1043.75</v>
      </c>
      <c r="L77" s="37">
        <f t="shared" si="18"/>
        <v>1131.9117647058824</v>
      </c>
      <c r="M77" s="49"/>
      <c r="N77" s="37">
        <v>1100</v>
      </c>
      <c r="O77" s="49"/>
    </row>
    <row r="78" spans="1:15" x14ac:dyDescent="0.2">
      <c r="A78" s="49"/>
      <c r="B78" s="31"/>
      <c r="C78" s="31" t="s">
        <v>1678</v>
      </c>
      <c r="D78" s="31" t="s">
        <v>379</v>
      </c>
      <c r="E78" s="37">
        <v>40800.6</v>
      </c>
      <c r="F78" s="37">
        <v>53192.5</v>
      </c>
      <c r="G78" s="37">
        <v>8676.07</v>
      </c>
      <c r="H78" s="37">
        <v>15211.01</v>
      </c>
      <c r="I78" s="37">
        <v>3972.79</v>
      </c>
      <c r="J78" s="37">
        <f t="shared" si="16"/>
        <v>5608.6447058823524</v>
      </c>
      <c r="K78" s="37">
        <f t="shared" si="17"/>
        <v>29470.045000000002</v>
      </c>
      <c r="L78" s="37">
        <f t="shared" si="18"/>
        <v>10409.827352941176</v>
      </c>
      <c r="M78" s="49"/>
      <c r="N78" s="37">
        <v>10400</v>
      </c>
      <c r="O78" s="49"/>
    </row>
    <row r="79" spans="1:15" x14ac:dyDescent="0.2">
      <c r="A79" s="49"/>
      <c r="B79" s="31"/>
      <c r="C79" s="31" t="s">
        <v>1679</v>
      </c>
      <c r="D79" s="31" t="s">
        <v>383</v>
      </c>
      <c r="E79" s="37">
        <v>0</v>
      </c>
      <c r="F79" s="37">
        <v>0</v>
      </c>
      <c r="G79" s="37">
        <v>2016.24</v>
      </c>
      <c r="H79" s="37">
        <v>1750.68</v>
      </c>
      <c r="I79" s="37">
        <v>1167.1199999999999</v>
      </c>
      <c r="J79" s="37">
        <f t="shared" si="16"/>
        <v>1647.6988235294116</v>
      </c>
      <c r="K79" s="37">
        <f t="shared" si="17"/>
        <v>941.73</v>
      </c>
      <c r="L79" s="37">
        <f t="shared" si="18"/>
        <v>1699.1894117647057</v>
      </c>
      <c r="M79" s="49"/>
      <c r="N79" s="37">
        <v>1800</v>
      </c>
      <c r="O79" s="49"/>
    </row>
    <row r="80" spans="1:15" x14ac:dyDescent="0.2">
      <c r="A80" s="49"/>
      <c r="B80" s="31"/>
      <c r="C80" s="31" t="s">
        <v>1680</v>
      </c>
      <c r="D80" s="31" t="s">
        <v>385</v>
      </c>
      <c r="E80" s="37">
        <v>30830.02</v>
      </c>
      <c r="F80" s="37">
        <v>44150.34</v>
      </c>
      <c r="G80" s="37">
        <v>47759.96</v>
      </c>
      <c r="H80" s="37">
        <v>47751</v>
      </c>
      <c r="I80" s="37">
        <v>0</v>
      </c>
      <c r="J80" s="37">
        <f t="shared" si="16"/>
        <v>0</v>
      </c>
      <c r="K80" s="37">
        <f t="shared" si="17"/>
        <v>42622.83</v>
      </c>
      <c r="L80" s="37">
        <f t="shared" si="18"/>
        <v>23875.5</v>
      </c>
      <c r="M80" s="49"/>
      <c r="N80" s="37">
        <v>53700</v>
      </c>
      <c r="O80" s="49"/>
    </row>
    <row r="81" spans="1:15" x14ac:dyDescent="0.2">
      <c r="A81" s="49"/>
      <c r="B81" s="31"/>
      <c r="C81" s="31" t="s">
        <v>1681</v>
      </c>
      <c r="D81" s="31" t="s">
        <v>387</v>
      </c>
      <c r="E81" s="37">
        <v>0</v>
      </c>
      <c r="F81" s="37">
        <v>885.74</v>
      </c>
      <c r="G81" s="37">
        <v>0</v>
      </c>
      <c r="H81" s="37">
        <v>0</v>
      </c>
      <c r="I81" s="37">
        <v>0</v>
      </c>
      <c r="J81" s="37">
        <f t="shared" si="16"/>
        <v>0</v>
      </c>
      <c r="K81" s="37">
        <f t="shared" si="17"/>
        <v>221.435</v>
      </c>
      <c r="L81" s="37">
        <f t="shared" si="18"/>
        <v>0</v>
      </c>
      <c r="M81" s="49"/>
      <c r="N81" s="37">
        <v>0</v>
      </c>
      <c r="O81" s="49"/>
    </row>
    <row r="82" spans="1:15" x14ac:dyDescent="0.2">
      <c r="A82" s="49"/>
      <c r="B82" s="31"/>
      <c r="C82" s="31" t="s">
        <v>1682</v>
      </c>
      <c r="D82" s="31" t="s">
        <v>587</v>
      </c>
      <c r="E82" s="37">
        <v>90730.32</v>
      </c>
      <c r="F82" s="37">
        <v>103848.33</v>
      </c>
      <c r="G82" s="37">
        <v>114150.45</v>
      </c>
      <c r="H82" s="37">
        <v>85239.4</v>
      </c>
      <c r="I82" s="37">
        <v>50912.65</v>
      </c>
      <c r="J82" s="37">
        <f t="shared" si="16"/>
        <v>71876.682352941178</v>
      </c>
      <c r="K82" s="37">
        <f t="shared" si="17"/>
        <v>98492.125</v>
      </c>
      <c r="L82" s="37">
        <f t="shared" si="18"/>
        <v>78558.041176470579</v>
      </c>
      <c r="M82" s="49"/>
      <c r="N82" s="37">
        <v>68000</v>
      </c>
      <c r="O82" s="49"/>
    </row>
    <row r="83" spans="1:15" x14ac:dyDescent="0.2">
      <c r="A83" s="49"/>
      <c r="B83" s="31"/>
      <c r="C83" s="31" t="s">
        <v>1683</v>
      </c>
      <c r="D83" s="31" t="s">
        <v>1684</v>
      </c>
      <c r="E83" s="37">
        <v>0</v>
      </c>
      <c r="F83" s="37">
        <v>1705.79</v>
      </c>
      <c r="G83" s="37">
        <v>1323.55</v>
      </c>
      <c r="H83" s="37">
        <v>1785.27</v>
      </c>
      <c r="I83" s="37">
        <v>1982.63</v>
      </c>
      <c r="J83" s="37">
        <f t="shared" si="16"/>
        <v>2799.0070588235294</v>
      </c>
      <c r="K83" s="37">
        <f t="shared" si="17"/>
        <v>1203.6525000000001</v>
      </c>
      <c r="L83" s="37">
        <f t="shared" si="18"/>
        <v>2292.1385294117645</v>
      </c>
      <c r="M83" s="49"/>
      <c r="N83" s="37">
        <v>2700</v>
      </c>
      <c r="O83" s="49"/>
    </row>
    <row r="84" spans="1:15" x14ac:dyDescent="0.2">
      <c r="A84" s="49"/>
      <c r="B84" s="31"/>
      <c r="C84" s="31" t="s">
        <v>1685</v>
      </c>
      <c r="D84" s="31" t="s">
        <v>589</v>
      </c>
      <c r="E84" s="37">
        <v>1368.58</v>
      </c>
      <c r="F84" s="37">
        <v>1200.6300000000001</v>
      </c>
      <c r="G84" s="37">
        <v>2233.35</v>
      </c>
      <c r="H84" s="37">
        <v>31546.61</v>
      </c>
      <c r="I84" s="37">
        <v>44571.91</v>
      </c>
      <c r="J84" s="37">
        <f t="shared" si="16"/>
        <v>62925.049411764718</v>
      </c>
      <c r="K84" s="37">
        <f t="shared" si="17"/>
        <v>9087.2924999999996</v>
      </c>
      <c r="L84" s="37">
        <f t="shared" si="18"/>
        <v>47235.829705882359</v>
      </c>
      <c r="M84" s="49"/>
      <c r="N84" s="37">
        <v>64350</v>
      </c>
      <c r="O84" s="49"/>
    </row>
    <row r="85" spans="1:15" x14ac:dyDescent="0.2">
      <c r="A85" s="49"/>
      <c r="B85" s="31"/>
      <c r="C85" s="31" t="s">
        <v>1686</v>
      </c>
      <c r="D85" s="31" t="s">
        <v>411</v>
      </c>
      <c r="E85" s="37">
        <v>0</v>
      </c>
      <c r="F85" s="37">
        <v>10</v>
      </c>
      <c r="G85" s="37">
        <v>343.3</v>
      </c>
      <c r="H85" s="37">
        <v>25.2</v>
      </c>
      <c r="I85" s="37">
        <v>0</v>
      </c>
      <c r="J85" s="37">
        <f t="shared" si="16"/>
        <v>0</v>
      </c>
      <c r="K85" s="37">
        <f t="shared" si="17"/>
        <v>94.625</v>
      </c>
      <c r="L85" s="37">
        <f t="shared" si="18"/>
        <v>12.6</v>
      </c>
      <c r="M85" s="49"/>
      <c r="N85" s="37">
        <v>0</v>
      </c>
      <c r="O85" s="49"/>
    </row>
    <row r="86" spans="1:15" x14ac:dyDescent="0.2">
      <c r="A86" s="49"/>
      <c r="B86" s="31"/>
      <c r="C86" s="31" t="s">
        <v>1687</v>
      </c>
      <c r="D86" s="31" t="s">
        <v>1688</v>
      </c>
      <c r="E86" s="37">
        <v>13507.65</v>
      </c>
      <c r="F86" s="37">
        <v>0</v>
      </c>
      <c r="G86" s="37">
        <v>0</v>
      </c>
      <c r="H86" s="37">
        <v>21070.61</v>
      </c>
      <c r="I86" s="37">
        <v>25851.02</v>
      </c>
      <c r="J86" s="37">
        <f t="shared" si="16"/>
        <v>36495.557647058828</v>
      </c>
      <c r="K86" s="37">
        <f t="shared" si="17"/>
        <v>8644.5650000000005</v>
      </c>
      <c r="L86" s="37">
        <f t="shared" si="18"/>
        <v>28783.083823529414</v>
      </c>
      <c r="M86" s="49"/>
      <c r="N86" s="37">
        <v>25900</v>
      </c>
      <c r="O86" s="49"/>
    </row>
    <row r="87" spans="1:15" x14ac:dyDescent="0.2">
      <c r="A87" s="49"/>
      <c r="B87" s="31"/>
      <c r="C87" s="31" t="s">
        <v>1689</v>
      </c>
      <c r="D87" s="31" t="s">
        <v>804</v>
      </c>
      <c r="E87" s="37">
        <v>1473.82</v>
      </c>
      <c r="F87" s="37">
        <v>1766.35</v>
      </c>
      <c r="G87" s="37">
        <v>2437.08</v>
      </c>
      <c r="H87" s="37">
        <v>1961.95</v>
      </c>
      <c r="I87" s="37">
        <v>791.44</v>
      </c>
      <c r="J87" s="37">
        <f t="shared" si="16"/>
        <v>1117.3270588235296</v>
      </c>
      <c r="K87" s="37">
        <f t="shared" si="17"/>
        <v>1909.8</v>
      </c>
      <c r="L87" s="37">
        <f t="shared" si="18"/>
        <v>1539.6385294117649</v>
      </c>
      <c r="M87" s="49"/>
      <c r="N87" s="37">
        <v>1300</v>
      </c>
      <c r="O87" s="49"/>
    </row>
    <row r="88" spans="1:15" x14ac:dyDescent="0.2">
      <c r="A88" s="49"/>
      <c r="B88" s="31"/>
      <c r="C88" s="31" t="s">
        <v>1690</v>
      </c>
      <c r="D88" s="31" t="s">
        <v>1691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f t="shared" si="16"/>
        <v>0</v>
      </c>
      <c r="K88" s="37">
        <f t="shared" si="17"/>
        <v>0</v>
      </c>
      <c r="L88" s="37">
        <f t="shared" si="18"/>
        <v>0</v>
      </c>
      <c r="M88" s="49"/>
      <c r="N88" s="37">
        <v>0</v>
      </c>
      <c r="O88" s="49"/>
    </row>
    <row r="89" spans="1:15" x14ac:dyDescent="0.2">
      <c r="A89" s="49"/>
      <c r="B89" s="31"/>
      <c r="C89" s="31" t="s">
        <v>1692</v>
      </c>
      <c r="D89" s="31" t="s">
        <v>1693</v>
      </c>
      <c r="E89" s="37">
        <v>400</v>
      </c>
      <c r="F89" s="37">
        <v>400</v>
      </c>
      <c r="G89" s="37">
        <v>559.99</v>
      </c>
      <c r="H89" s="37">
        <v>450</v>
      </c>
      <c r="I89" s="37">
        <v>450</v>
      </c>
      <c r="J89" s="37">
        <f t="shared" si="16"/>
        <v>635.29411764705878</v>
      </c>
      <c r="K89" s="37">
        <f t="shared" si="17"/>
        <v>452.4975</v>
      </c>
      <c r="L89" s="37">
        <f t="shared" si="18"/>
        <v>542.64705882352939</v>
      </c>
      <c r="M89" s="49"/>
      <c r="N89" s="37">
        <v>500</v>
      </c>
      <c r="O89" s="49"/>
    </row>
    <row r="90" spans="1:15" x14ac:dyDescent="0.2">
      <c r="A90" s="49"/>
      <c r="B90" s="31"/>
      <c r="C90" s="31" t="s">
        <v>1694</v>
      </c>
      <c r="D90" s="31" t="s">
        <v>427</v>
      </c>
      <c r="E90" s="37">
        <v>0</v>
      </c>
      <c r="F90" s="37">
        <v>3011.09</v>
      </c>
      <c r="G90" s="37">
        <v>3048.12</v>
      </c>
      <c r="H90" s="37">
        <v>3712.04</v>
      </c>
      <c r="I90" s="37">
        <v>2175.46</v>
      </c>
      <c r="J90" s="37">
        <f t="shared" si="16"/>
        <v>3071.2376470588233</v>
      </c>
      <c r="K90" s="37">
        <f t="shared" si="17"/>
        <v>2442.8125</v>
      </c>
      <c r="L90" s="37">
        <f t="shared" si="18"/>
        <v>3391.6388235294116</v>
      </c>
      <c r="M90" s="49"/>
      <c r="N90" s="37">
        <v>3000</v>
      </c>
      <c r="O90" s="49"/>
    </row>
    <row r="91" spans="1:15" x14ac:dyDescent="0.2">
      <c r="A91" s="49"/>
      <c r="B91" s="31"/>
      <c r="C91" s="31" t="s">
        <v>1695</v>
      </c>
      <c r="D91" s="31" t="s">
        <v>318</v>
      </c>
      <c r="E91" s="37">
        <v>25</v>
      </c>
      <c r="F91" s="37">
        <v>58</v>
      </c>
      <c r="G91" s="37">
        <v>536.5</v>
      </c>
      <c r="H91" s="37">
        <v>304.5</v>
      </c>
      <c r="I91" s="37">
        <v>0</v>
      </c>
      <c r="J91" s="37">
        <f t="shared" si="16"/>
        <v>0</v>
      </c>
      <c r="K91" s="37">
        <f t="shared" si="17"/>
        <v>231</v>
      </c>
      <c r="L91" s="37">
        <f t="shared" si="18"/>
        <v>152.25</v>
      </c>
      <c r="M91" s="49"/>
      <c r="N91" s="37">
        <v>0</v>
      </c>
      <c r="O91" s="49"/>
    </row>
    <row r="92" spans="1:15" x14ac:dyDescent="0.2">
      <c r="A92" s="49"/>
      <c r="B92" s="31"/>
      <c r="C92" s="31" t="s">
        <v>1696</v>
      </c>
      <c r="D92" s="31" t="s">
        <v>1697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f t="shared" si="16"/>
        <v>0</v>
      </c>
      <c r="K92" s="37">
        <f t="shared" si="17"/>
        <v>0</v>
      </c>
      <c r="L92" s="37">
        <f t="shared" si="18"/>
        <v>0</v>
      </c>
      <c r="M92" s="49"/>
      <c r="N92" s="37">
        <v>0</v>
      </c>
      <c r="O92" s="49"/>
    </row>
    <row r="93" spans="1:15" x14ac:dyDescent="0.2">
      <c r="A93" s="49"/>
      <c r="B93" s="31"/>
      <c r="C93" s="31" t="s">
        <v>1698</v>
      </c>
      <c r="D93" s="31" t="s">
        <v>1699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f t="shared" si="16"/>
        <v>0</v>
      </c>
      <c r="K93" s="37">
        <f t="shared" si="17"/>
        <v>0</v>
      </c>
      <c r="L93" s="37">
        <f t="shared" si="18"/>
        <v>0</v>
      </c>
      <c r="M93" s="49"/>
      <c r="N93" s="37">
        <v>0</v>
      </c>
      <c r="O93" s="49"/>
    </row>
    <row r="94" spans="1:15" x14ac:dyDescent="0.2">
      <c r="A94" s="49"/>
      <c r="B94" s="31"/>
      <c r="C94" s="31" t="s">
        <v>1700</v>
      </c>
      <c r="D94" s="31" t="s">
        <v>1701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f t="shared" si="16"/>
        <v>0</v>
      </c>
      <c r="K94" s="37">
        <f t="shared" si="17"/>
        <v>0</v>
      </c>
      <c r="L94" s="37">
        <f t="shared" si="18"/>
        <v>0</v>
      </c>
      <c r="M94" s="49"/>
      <c r="N94" s="37">
        <v>0</v>
      </c>
      <c r="O94" s="49"/>
    </row>
    <row r="95" spans="1:15" x14ac:dyDescent="0.2">
      <c r="A95" s="49"/>
      <c r="B95" s="31"/>
      <c r="C95" s="31" t="s">
        <v>1702</v>
      </c>
      <c r="D95" s="31" t="s">
        <v>336</v>
      </c>
      <c r="E95" s="37">
        <v>53552.19</v>
      </c>
      <c r="F95" s="37">
        <v>56556.51</v>
      </c>
      <c r="G95" s="37">
        <v>60047.99</v>
      </c>
      <c r="H95" s="37">
        <v>10977.57</v>
      </c>
      <c r="I95" s="37">
        <v>1685.43</v>
      </c>
      <c r="J95" s="37">
        <f t="shared" si="16"/>
        <v>2379.4305882352942</v>
      </c>
      <c r="K95" s="37">
        <f t="shared" si="17"/>
        <v>45283.565000000002</v>
      </c>
      <c r="L95" s="37">
        <f t="shared" si="18"/>
        <v>6678.5002941176472</v>
      </c>
      <c r="M95" s="49"/>
      <c r="N95" s="37">
        <v>3900</v>
      </c>
      <c r="O95" s="49"/>
    </row>
    <row r="96" spans="1:15" x14ac:dyDescent="0.2">
      <c r="A96" s="49"/>
      <c r="B96" s="31"/>
      <c r="C96" s="31" t="s">
        <v>1703</v>
      </c>
      <c r="D96" s="31" t="s">
        <v>792</v>
      </c>
      <c r="E96" s="37">
        <v>9333.7099999999991</v>
      </c>
      <c r="F96" s="37">
        <v>12492.6</v>
      </c>
      <c r="G96" s="37">
        <v>17968.57</v>
      </c>
      <c r="H96" s="37">
        <v>0</v>
      </c>
      <c r="I96" s="37">
        <v>0</v>
      </c>
      <c r="J96" s="37">
        <f t="shared" si="16"/>
        <v>0</v>
      </c>
      <c r="K96" s="37">
        <f t="shared" si="17"/>
        <v>9948.7199999999993</v>
      </c>
      <c r="L96" s="37">
        <f t="shared" si="18"/>
        <v>0</v>
      </c>
      <c r="M96" s="49"/>
      <c r="N96" s="37">
        <v>0</v>
      </c>
      <c r="O96" s="49"/>
    </row>
    <row r="97" spans="1:15" x14ac:dyDescent="0.2">
      <c r="A97" s="49"/>
      <c r="B97" s="31"/>
      <c r="C97" s="31" t="s">
        <v>1704</v>
      </c>
      <c r="D97" s="31" t="s">
        <v>1270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f t="shared" si="16"/>
        <v>0</v>
      </c>
      <c r="K97" s="37">
        <f t="shared" si="17"/>
        <v>0</v>
      </c>
      <c r="L97" s="37">
        <f t="shared" si="18"/>
        <v>0</v>
      </c>
      <c r="M97" s="49"/>
      <c r="N97" s="37">
        <v>0</v>
      </c>
      <c r="O97" s="49"/>
    </row>
    <row r="98" spans="1:15" x14ac:dyDescent="0.2">
      <c r="A98" s="49"/>
      <c r="B98" s="31"/>
      <c r="C98" s="31"/>
      <c r="D98" s="31"/>
      <c r="E98" s="37" t="s">
        <v>47</v>
      </c>
      <c r="F98" s="37" t="s">
        <v>47</v>
      </c>
      <c r="G98" s="37" t="s">
        <v>47</v>
      </c>
      <c r="H98" s="37" t="s">
        <v>47</v>
      </c>
      <c r="I98" s="37" t="s">
        <v>47</v>
      </c>
      <c r="J98" s="37"/>
      <c r="K98" s="37"/>
      <c r="L98" s="37"/>
      <c r="M98" s="49"/>
      <c r="N98" s="37"/>
      <c r="O98" s="49"/>
    </row>
    <row r="99" spans="1:15" x14ac:dyDescent="0.2">
      <c r="A99" s="49"/>
      <c r="B99" s="31"/>
      <c r="C99" s="31"/>
      <c r="D99" s="31" t="s">
        <v>1705</v>
      </c>
      <c r="E99" s="5">
        <v>243021.89</v>
      </c>
      <c r="F99" s="5">
        <v>280197.88</v>
      </c>
      <c r="G99" s="5">
        <v>263284.59000000003</v>
      </c>
      <c r="H99" s="5">
        <v>222870.84</v>
      </c>
      <c r="I99" s="5">
        <v>134395.45000000001</v>
      </c>
      <c r="J99" s="5">
        <f t="shared" si="16"/>
        <v>189734.75294117647</v>
      </c>
      <c r="K99" s="37">
        <f t="shared" si="17"/>
        <v>252343.80000000002</v>
      </c>
      <c r="L99" s="37">
        <f t="shared" si="18"/>
        <v>206302.79647058825</v>
      </c>
      <c r="M99" s="49"/>
      <c r="N99" s="5">
        <f>SUM(N76:N98)</f>
        <v>236650</v>
      </c>
      <c r="O99" s="49"/>
    </row>
    <row r="100" spans="1:15" x14ac:dyDescent="0.2">
      <c r="A100" s="49"/>
      <c r="B100" s="31"/>
      <c r="C100" s="31"/>
      <c r="D100" s="31"/>
      <c r="E100" s="37"/>
      <c r="F100" s="37"/>
      <c r="G100" s="37"/>
      <c r="H100" s="37"/>
      <c r="I100" s="37"/>
      <c r="J100" s="37"/>
      <c r="K100" s="37"/>
      <c r="L100" s="37"/>
      <c r="M100" s="49"/>
      <c r="N100" s="37"/>
      <c r="O100" s="49"/>
    </row>
    <row r="101" spans="1:15" x14ac:dyDescent="0.2">
      <c r="A101" s="49"/>
      <c r="B101" s="31"/>
      <c r="C101" s="31"/>
      <c r="D101" s="31" t="s">
        <v>1706</v>
      </c>
      <c r="E101" s="37"/>
      <c r="F101" s="37"/>
      <c r="G101" s="37"/>
      <c r="H101" s="37"/>
      <c r="I101" s="37"/>
      <c r="J101" s="37"/>
      <c r="K101" s="37"/>
      <c r="L101" s="37"/>
      <c r="M101" s="49"/>
      <c r="N101" s="37"/>
      <c r="O101" s="49"/>
    </row>
    <row r="102" spans="1:15" x14ac:dyDescent="0.2">
      <c r="A102" s="49"/>
      <c r="B102" s="31"/>
      <c r="C102" s="31"/>
      <c r="D102" s="31"/>
      <c r="E102" s="37"/>
      <c r="F102" s="37"/>
      <c r="G102" s="37"/>
      <c r="H102" s="37"/>
      <c r="I102" s="37"/>
      <c r="J102" s="37"/>
      <c r="K102" s="37"/>
      <c r="L102" s="37"/>
      <c r="M102" s="49"/>
      <c r="N102" s="37"/>
      <c r="O102" s="49"/>
    </row>
    <row r="103" spans="1:15" x14ac:dyDescent="0.2">
      <c r="A103" s="49"/>
      <c r="B103" s="31"/>
      <c r="C103" s="31" t="s">
        <v>1707</v>
      </c>
      <c r="D103" s="31" t="s">
        <v>1708</v>
      </c>
      <c r="E103" s="37" t="s">
        <v>1709</v>
      </c>
      <c r="F103" s="37">
        <v>32923.58</v>
      </c>
      <c r="G103" s="37">
        <v>10227.64</v>
      </c>
      <c r="H103" s="37">
        <v>11018.63</v>
      </c>
      <c r="I103" s="37">
        <v>7715.24</v>
      </c>
      <c r="J103" s="37">
        <f t="shared" ref="J103:J121" si="19">+(I103/8.5)*12</f>
        <v>10892.103529411765</v>
      </c>
      <c r="K103" s="37">
        <f t="shared" ref="K103:K121" si="20">SUM(E103:H103)/4</f>
        <v>13542.4625</v>
      </c>
      <c r="L103" s="37">
        <f t="shared" ref="L103:L115" si="21">SUM(H103+J103)/2</f>
        <v>10955.366764705883</v>
      </c>
      <c r="M103" s="49"/>
      <c r="N103" s="37">
        <v>12000</v>
      </c>
      <c r="O103" s="49"/>
    </row>
    <row r="104" spans="1:15" x14ac:dyDescent="0.2">
      <c r="A104" s="49"/>
      <c r="B104" s="31"/>
      <c r="C104" s="31" t="s">
        <v>1710</v>
      </c>
      <c r="D104" s="31" t="s">
        <v>1711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f t="shared" si="19"/>
        <v>0</v>
      </c>
      <c r="K104" s="37">
        <f t="shared" si="20"/>
        <v>0</v>
      </c>
      <c r="L104" s="37">
        <f t="shared" si="21"/>
        <v>0</v>
      </c>
      <c r="M104" s="49"/>
      <c r="N104" s="37">
        <v>0</v>
      </c>
      <c r="O104" s="49"/>
    </row>
    <row r="105" spans="1:15" x14ac:dyDescent="0.2">
      <c r="A105" s="49"/>
      <c r="B105" s="31"/>
      <c r="C105" s="31" t="s">
        <v>1712</v>
      </c>
      <c r="D105" s="31" t="s">
        <v>1713</v>
      </c>
      <c r="E105" s="37">
        <v>199.99</v>
      </c>
      <c r="F105" s="37">
        <v>0</v>
      </c>
      <c r="G105" s="37">
        <v>0</v>
      </c>
      <c r="H105" s="37">
        <v>0</v>
      </c>
      <c r="I105" s="37">
        <v>0</v>
      </c>
      <c r="J105" s="37">
        <f t="shared" si="19"/>
        <v>0</v>
      </c>
      <c r="K105" s="37">
        <f t="shared" si="20"/>
        <v>49.997500000000002</v>
      </c>
      <c r="L105" s="37">
        <f t="shared" si="21"/>
        <v>0</v>
      </c>
      <c r="M105" s="49"/>
      <c r="N105" s="37">
        <v>0</v>
      </c>
      <c r="O105" s="49"/>
    </row>
    <row r="106" spans="1:15" x14ac:dyDescent="0.2">
      <c r="A106" s="49"/>
      <c r="B106" s="31"/>
      <c r="C106" s="31" t="s">
        <v>1714</v>
      </c>
      <c r="D106" s="31" t="s">
        <v>441</v>
      </c>
      <c r="E106" s="37">
        <v>5068.33</v>
      </c>
      <c r="F106" s="37">
        <v>5097.74</v>
      </c>
      <c r="G106" s="37">
        <v>10445.370000000001</v>
      </c>
      <c r="H106" s="37">
        <v>5781.16</v>
      </c>
      <c r="I106" s="37">
        <v>3108.95</v>
      </c>
      <c r="J106" s="37">
        <f t="shared" si="19"/>
        <v>4389.1058823529411</v>
      </c>
      <c r="K106" s="37">
        <f t="shared" si="20"/>
        <v>6598.1500000000005</v>
      </c>
      <c r="L106" s="37">
        <f t="shared" si="21"/>
        <v>5085.1329411764709</v>
      </c>
      <c r="M106" s="49"/>
      <c r="N106" s="37">
        <v>5600</v>
      </c>
      <c r="O106" s="49"/>
    </row>
    <row r="107" spans="1:15" x14ac:dyDescent="0.2">
      <c r="A107" s="49"/>
      <c r="B107" s="31"/>
      <c r="C107" s="31" t="s">
        <v>1715</v>
      </c>
      <c r="D107" s="31" t="s">
        <v>1716</v>
      </c>
      <c r="E107" s="37">
        <v>2815.66</v>
      </c>
      <c r="F107" s="37">
        <v>1207.58</v>
      </c>
      <c r="G107" s="37">
        <v>3936.69</v>
      </c>
      <c r="H107" s="37">
        <v>1961.6</v>
      </c>
      <c r="I107" s="37">
        <v>7479.12</v>
      </c>
      <c r="J107" s="37">
        <f t="shared" si="19"/>
        <v>10558.757647058823</v>
      </c>
      <c r="K107" s="37">
        <f t="shared" si="20"/>
        <v>2480.3825000000002</v>
      </c>
      <c r="L107" s="37">
        <f t="shared" si="21"/>
        <v>6260.1788235294116</v>
      </c>
      <c r="M107" s="49"/>
      <c r="N107" s="37">
        <v>3000</v>
      </c>
      <c r="O107" s="49"/>
    </row>
    <row r="108" spans="1:15" x14ac:dyDescent="0.2">
      <c r="A108" s="49"/>
      <c r="B108" s="31"/>
      <c r="C108" s="31" t="s">
        <v>1717</v>
      </c>
      <c r="D108" s="31" t="s">
        <v>443</v>
      </c>
      <c r="E108" s="37">
        <v>5312.23</v>
      </c>
      <c r="F108" s="37">
        <v>4246.6099999999997</v>
      </c>
      <c r="G108" s="37">
        <v>3176.16</v>
      </c>
      <c r="H108" s="37">
        <v>2534.9</v>
      </c>
      <c r="I108" s="37">
        <v>1816.67</v>
      </c>
      <c r="J108" s="37">
        <f t="shared" si="19"/>
        <v>2564.7105882352944</v>
      </c>
      <c r="K108" s="37">
        <f t="shared" si="20"/>
        <v>3817.4749999999999</v>
      </c>
      <c r="L108" s="37">
        <f t="shared" si="21"/>
        <v>2549.8052941176475</v>
      </c>
      <c r="M108" s="49"/>
      <c r="N108" s="37">
        <v>2800</v>
      </c>
      <c r="O108" s="49"/>
    </row>
    <row r="109" spans="1:15" x14ac:dyDescent="0.2">
      <c r="A109" s="49"/>
      <c r="B109" s="31"/>
      <c r="C109" s="31" t="s">
        <v>1718</v>
      </c>
      <c r="D109" s="31" t="s">
        <v>445</v>
      </c>
      <c r="E109" s="37">
        <v>8988.69</v>
      </c>
      <c r="F109" s="37">
        <v>7767.04</v>
      </c>
      <c r="G109" s="37">
        <v>3853.4</v>
      </c>
      <c r="H109" s="37">
        <v>11572.32</v>
      </c>
      <c r="I109" s="37">
        <v>4831.62</v>
      </c>
      <c r="J109" s="37">
        <f t="shared" si="19"/>
        <v>6821.1105882352931</v>
      </c>
      <c r="K109" s="37">
        <f t="shared" si="20"/>
        <v>8045.3625000000002</v>
      </c>
      <c r="L109" s="37">
        <f t="shared" si="21"/>
        <v>9196.7152941176464</v>
      </c>
      <c r="M109" s="49"/>
      <c r="N109" s="37">
        <v>7300</v>
      </c>
      <c r="O109" s="49"/>
    </row>
    <row r="110" spans="1:15" x14ac:dyDescent="0.2">
      <c r="A110" s="49"/>
      <c r="B110" s="31"/>
      <c r="C110" s="31" t="s">
        <v>1719</v>
      </c>
      <c r="D110" s="31" t="s">
        <v>1720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f t="shared" si="19"/>
        <v>0</v>
      </c>
      <c r="K110" s="37">
        <f t="shared" si="20"/>
        <v>0</v>
      </c>
      <c r="L110" s="37">
        <f t="shared" si="21"/>
        <v>0</v>
      </c>
      <c r="M110" s="49"/>
      <c r="N110" s="37">
        <v>0</v>
      </c>
      <c r="O110" s="49"/>
    </row>
    <row r="111" spans="1:15" x14ac:dyDescent="0.2">
      <c r="A111" s="49"/>
      <c r="B111" s="31"/>
      <c r="C111" s="31" t="s">
        <v>1721</v>
      </c>
      <c r="D111" s="31" t="s">
        <v>1722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f t="shared" si="19"/>
        <v>0</v>
      </c>
      <c r="K111" s="37">
        <f t="shared" si="20"/>
        <v>0</v>
      </c>
      <c r="L111" s="37">
        <f t="shared" si="21"/>
        <v>0</v>
      </c>
      <c r="M111" s="49"/>
      <c r="N111" s="37">
        <v>0</v>
      </c>
      <c r="O111" s="49"/>
    </row>
    <row r="112" spans="1:15" x14ac:dyDescent="0.2">
      <c r="A112" s="49"/>
      <c r="B112" s="31"/>
      <c r="C112" s="31" t="s">
        <v>1723</v>
      </c>
      <c r="D112" s="31" t="s">
        <v>447</v>
      </c>
      <c r="E112" s="37">
        <v>0</v>
      </c>
      <c r="F112" s="37">
        <v>0</v>
      </c>
      <c r="G112" s="37">
        <v>3383.23</v>
      </c>
      <c r="H112" s="37">
        <v>138</v>
      </c>
      <c r="I112" s="37">
        <v>424.97</v>
      </c>
      <c r="J112" s="37">
        <f t="shared" si="19"/>
        <v>599.95764705882357</v>
      </c>
      <c r="K112" s="37">
        <f t="shared" si="20"/>
        <v>880.3075</v>
      </c>
      <c r="L112" s="37">
        <f t="shared" si="21"/>
        <v>368.97882352941178</v>
      </c>
      <c r="M112" s="49"/>
      <c r="N112" s="37">
        <v>600</v>
      </c>
      <c r="O112" s="49"/>
    </row>
    <row r="113" spans="1:15" x14ac:dyDescent="0.2">
      <c r="A113" s="49"/>
      <c r="B113" s="31"/>
      <c r="C113" s="31"/>
      <c r="D113" s="31"/>
      <c r="E113" s="37" t="s">
        <v>47</v>
      </c>
      <c r="F113" s="37" t="s">
        <v>47</v>
      </c>
      <c r="G113" s="37" t="s">
        <v>47</v>
      </c>
      <c r="H113" s="37" t="s">
        <v>47</v>
      </c>
      <c r="I113" s="37" t="s">
        <v>47</v>
      </c>
      <c r="J113" s="37"/>
      <c r="K113" s="37"/>
      <c r="L113" s="37"/>
      <c r="M113" s="49"/>
      <c r="N113" s="37"/>
      <c r="O113" s="49"/>
    </row>
    <row r="114" spans="1:15" x14ac:dyDescent="0.2">
      <c r="A114" s="49"/>
      <c r="B114" s="31"/>
      <c r="C114" s="31"/>
      <c r="D114" s="31" t="s">
        <v>1724</v>
      </c>
      <c r="E114" s="5">
        <v>11165.82</v>
      </c>
      <c r="F114" s="5">
        <v>51242.55</v>
      </c>
      <c r="G114" s="5">
        <v>35022.49</v>
      </c>
      <c r="H114" s="5">
        <v>33006.61</v>
      </c>
      <c r="I114" s="5">
        <v>25376.57</v>
      </c>
      <c r="J114" s="5">
        <f t="shared" si="19"/>
        <v>35825.745882352945</v>
      </c>
      <c r="K114" s="37">
        <f t="shared" si="20"/>
        <v>32609.3675</v>
      </c>
      <c r="L114" s="37">
        <f t="shared" si="21"/>
        <v>34416.177941176473</v>
      </c>
      <c r="M114" s="49"/>
      <c r="N114" s="5">
        <f>SUM(N103:N113)</f>
        <v>31300</v>
      </c>
      <c r="O114" s="49"/>
    </row>
    <row r="115" spans="1:15" x14ac:dyDescent="0.2">
      <c r="A115" s="49"/>
      <c r="B115" s="31"/>
      <c r="C115" s="31"/>
      <c r="D115" s="31" t="s">
        <v>1725</v>
      </c>
      <c r="E115" s="37"/>
      <c r="F115" s="37"/>
      <c r="G115" s="37"/>
      <c r="H115" s="37"/>
      <c r="I115" s="37"/>
      <c r="J115" s="37"/>
      <c r="K115" s="37"/>
      <c r="L115" s="37">
        <f t="shared" si="21"/>
        <v>0</v>
      </c>
      <c r="M115" s="49"/>
      <c r="N115" s="37"/>
      <c r="O115" s="49"/>
    </row>
    <row r="116" spans="1:15" x14ac:dyDescent="0.2">
      <c r="A116" s="49"/>
      <c r="B116" s="31"/>
      <c r="C116" s="31"/>
      <c r="D116" s="31"/>
      <c r="E116" s="37"/>
      <c r="F116" s="37"/>
      <c r="G116" s="37"/>
      <c r="H116" s="37"/>
      <c r="I116" s="37"/>
      <c r="J116" s="37"/>
      <c r="K116" s="37"/>
      <c r="L116" s="37"/>
      <c r="M116" s="49"/>
      <c r="N116" s="37"/>
      <c r="O116" s="49"/>
    </row>
    <row r="117" spans="1:15" x14ac:dyDescent="0.2">
      <c r="A117" s="49"/>
      <c r="B117" s="31"/>
      <c r="C117" s="31" t="s">
        <v>1726</v>
      </c>
      <c r="D117" s="31" t="s">
        <v>1727</v>
      </c>
      <c r="E117" s="37">
        <v>32.5</v>
      </c>
      <c r="F117" s="37">
        <v>10.15</v>
      </c>
      <c r="G117" s="37">
        <v>0</v>
      </c>
      <c r="H117" s="37">
        <v>0</v>
      </c>
      <c r="I117" s="37">
        <v>0</v>
      </c>
      <c r="J117" s="37">
        <f t="shared" si="19"/>
        <v>0</v>
      </c>
      <c r="K117" s="37">
        <f t="shared" si="20"/>
        <v>10.6625</v>
      </c>
      <c r="L117" s="37">
        <f t="shared" ref="L117:L121" si="22">SUM(H117+J117)/2</f>
        <v>0</v>
      </c>
      <c r="M117" s="49"/>
      <c r="N117" s="37">
        <v>0</v>
      </c>
      <c r="O117" s="49"/>
    </row>
    <row r="118" spans="1:15" x14ac:dyDescent="0.2">
      <c r="A118" s="49"/>
      <c r="B118" s="31"/>
      <c r="C118" s="31" t="s">
        <v>1728</v>
      </c>
      <c r="D118" s="31" t="s">
        <v>1729</v>
      </c>
      <c r="E118" s="37">
        <v>0</v>
      </c>
      <c r="F118" s="37">
        <v>7387.52</v>
      </c>
      <c r="G118" s="37">
        <v>0</v>
      </c>
      <c r="H118" s="37">
        <v>66.8</v>
      </c>
      <c r="I118" s="37">
        <v>2101.66</v>
      </c>
      <c r="J118" s="37">
        <f t="shared" si="19"/>
        <v>2967.0494117647058</v>
      </c>
      <c r="K118" s="37">
        <f t="shared" si="20"/>
        <v>1863.5800000000002</v>
      </c>
      <c r="L118" s="37">
        <f t="shared" si="22"/>
        <v>1516.924705882353</v>
      </c>
      <c r="M118" s="49"/>
      <c r="N118" s="37">
        <v>2500</v>
      </c>
      <c r="O118" s="49"/>
    </row>
    <row r="119" spans="1:15" x14ac:dyDescent="0.2">
      <c r="A119" s="49"/>
      <c r="B119" s="31"/>
      <c r="C119" s="31" t="s">
        <v>1730</v>
      </c>
      <c r="D119" s="31" t="s">
        <v>1731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f t="shared" si="19"/>
        <v>0</v>
      </c>
      <c r="K119" s="37">
        <f t="shared" si="20"/>
        <v>0</v>
      </c>
      <c r="L119" s="37">
        <f t="shared" si="22"/>
        <v>0</v>
      </c>
      <c r="M119" s="49"/>
      <c r="N119" s="37">
        <v>0</v>
      </c>
      <c r="O119" s="49"/>
    </row>
    <row r="120" spans="1:15" x14ac:dyDescent="0.2">
      <c r="A120" s="49"/>
      <c r="B120" s="31"/>
      <c r="C120" s="31"/>
      <c r="D120" s="31"/>
      <c r="E120" s="37" t="s">
        <v>47</v>
      </c>
      <c r="F120" s="37" t="s">
        <v>47</v>
      </c>
      <c r="G120" s="37" t="s">
        <v>47</v>
      </c>
      <c r="H120" s="37" t="s">
        <v>47</v>
      </c>
      <c r="I120" s="37" t="s">
        <v>47</v>
      </c>
      <c r="J120" s="37"/>
      <c r="K120" s="37"/>
      <c r="L120" s="37"/>
      <c r="M120" s="49"/>
      <c r="N120" s="37"/>
      <c r="O120" s="49"/>
    </row>
    <row r="121" spans="1:15" x14ac:dyDescent="0.2">
      <c r="A121" s="49"/>
      <c r="B121" s="31"/>
      <c r="C121" s="31"/>
      <c r="D121" s="31" t="s">
        <v>1732</v>
      </c>
      <c r="E121" s="5">
        <v>32.5</v>
      </c>
      <c r="F121" s="5">
        <v>7397.67</v>
      </c>
      <c r="G121" s="5">
        <v>0</v>
      </c>
      <c r="H121" s="5">
        <v>66.8</v>
      </c>
      <c r="I121" s="5">
        <v>2101.66</v>
      </c>
      <c r="J121" s="5">
        <f t="shared" si="19"/>
        <v>2967.0494117647058</v>
      </c>
      <c r="K121" s="37">
        <f t="shared" si="20"/>
        <v>1874.2425000000001</v>
      </c>
      <c r="L121" s="37">
        <f t="shared" si="22"/>
        <v>1516.924705882353</v>
      </c>
      <c r="M121" s="49"/>
      <c r="N121" s="5">
        <f>SUM(N117:N120)</f>
        <v>2500</v>
      </c>
      <c r="O121" s="49"/>
    </row>
    <row r="122" spans="1:15" x14ac:dyDescent="0.2">
      <c r="A122" s="49"/>
      <c r="B122" s="31"/>
      <c r="C122" s="31"/>
      <c r="D122" s="31"/>
      <c r="E122" s="37"/>
      <c r="F122" s="37"/>
      <c r="G122" s="37"/>
      <c r="H122" s="37"/>
      <c r="I122" s="37"/>
      <c r="J122" s="37"/>
      <c r="K122" s="37"/>
      <c r="L122" s="37"/>
      <c r="M122" s="49"/>
      <c r="N122" s="37"/>
      <c r="O122" s="49"/>
    </row>
    <row r="123" spans="1:15" x14ac:dyDescent="0.2">
      <c r="A123" s="49"/>
      <c r="B123" s="31"/>
      <c r="C123" s="31"/>
      <c r="D123" s="31" t="s">
        <v>1733</v>
      </c>
      <c r="E123" s="37"/>
      <c r="F123" s="37"/>
      <c r="G123" s="37"/>
      <c r="H123" s="37"/>
      <c r="I123" s="37"/>
      <c r="J123" s="37"/>
      <c r="K123" s="37"/>
      <c r="L123" s="37"/>
      <c r="M123" s="49"/>
      <c r="N123" s="37"/>
      <c r="O123" s="49"/>
    </row>
    <row r="124" spans="1:15" x14ac:dyDescent="0.2">
      <c r="A124" s="49"/>
      <c r="B124" s="31"/>
      <c r="C124" s="31"/>
      <c r="D124" s="31"/>
      <c r="E124" s="37"/>
      <c r="F124" s="37"/>
      <c r="G124" s="37"/>
      <c r="H124" s="37"/>
      <c r="I124" s="37"/>
      <c r="J124" s="37"/>
      <c r="K124" s="37"/>
      <c r="L124" s="37"/>
      <c r="M124" s="49"/>
      <c r="N124" s="37"/>
      <c r="O124" s="49"/>
    </row>
    <row r="125" spans="1:15" hidden="1" x14ac:dyDescent="0.2">
      <c r="A125" s="49"/>
      <c r="B125" s="31"/>
      <c r="C125" s="31" t="s">
        <v>1734</v>
      </c>
      <c r="D125" s="31" t="s">
        <v>1735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f t="shared" ref="J125:J140" si="23">+(I125/8.5)*12</f>
        <v>0</v>
      </c>
      <c r="K125" s="37">
        <f t="shared" ref="K125:K140" si="24">SUM(E125:H125)/4</f>
        <v>0</v>
      </c>
      <c r="L125" s="37">
        <f t="shared" ref="L125:L140" si="25">SUM(H125+J125)/2</f>
        <v>0</v>
      </c>
      <c r="M125" s="49"/>
      <c r="N125" s="37">
        <v>0</v>
      </c>
      <c r="O125" s="49"/>
    </row>
    <row r="126" spans="1:15" hidden="1" x14ac:dyDescent="0.2">
      <c r="A126" s="49"/>
      <c r="B126" s="31"/>
      <c r="C126" s="31" t="s">
        <v>1736</v>
      </c>
      <c r="D126" s="31" t="s">
        <v>1737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f t="shared" si="23"/>
        <v>0</v>
      </c>
      <c r="K126" s="37">
        <f t="shared" si="24"/>
        <v>0</v>
      </c>
      <c r="L126" s="37">
        <f t="shared" si="25"/>
        <v>0</v>
      </c>
      <c r="M126" s="49"/>
      <c r="N126" s="37">
        <v>0</v>
      </c>
      <c r="O126" s="49"/>
    </row>
    <row r="127" spans="1:15" hidden="1" x14ac:dyDescent="0.2">
      <c r="A127" s="49"/>
      <c r="B127" s="31"/>
      <c r="C127" s="31" t="s">
        <v>1738</v>
      </c>
      <c r="D127" s="31" t="s">
        <v>1069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f t="shared" si="23"/>
        <v>0</v>
      </c>
      <c r="K127" s="37">
        <f t="shared" si="24"/>
        <v>0</v>
      </c>
      <c r="L127" s="37">
        <f t="shared" si="25"/>
        <v>0</v>
      </c>
      <c r="M127" s="49"/>
      <c r="N127" s="37">
        <v>0</v>
      </c>
      <c r="O127" s="49"/>
    </row>
    <row r="128" spans="1:15" hidden="1" x14ac:dyDescent="0.2">
      <c r="A128" s="49"/>
      <c r="B128" s="31"/>
      <c r="C128" s="31" t="s">
        <v>1739</v>
      </c>
      <c r="D128" s="31" t="s">
        <v>1740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f t="shared" si="23"/>
        <v>0</v>
      </c>
      <c r="K128" s="37">
        <f t="shared" si="24"/>
        <v>0</v>
      </c>
      <c r="L128" s="37">
        <f t="shared" si="25"/>
        <v>0</v>
      </c>
      <c r="M128" s="49"/>
      <c r="N128" s="37">
        <v>0</v>
      </c>
      <c r="O128" s="49"/>
    </row>
    <row r="129" spans="1:15" hidden="1" x14ac:dyDescent="0.2">
      <c r="A129" s="49"/>
      <c r="B129" s="31"/>
      <c r="C129" s="31" t="s">
        <v>1741</v>
      </c>
      <c r="D129" s="31" t="s">
        <v>1742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f t="shared" si="23"/>
        <v>0</v>
      </c>
      <c r="K129" s="37">
        <f t="shared" si="24"/>
        <v>0</v>
      </c>
      <c r="L129" s="37">
        <f t="shared" si="25"/>
        <v>0</v>
      </c>
      <c r="M129" s="49"/>
      <c r="N129" s="37">
        <v>0</v>
      </c>
      <c r="O129" s="49"/>
    </row>
    <row r="130" spans="1:15" x14ac:dyDescent="0.2">
      <c r="A130" s="49"/>
      <c r="B130" s="31"/>
      <c r="C130" s="31" t="s">
        <v>1743</v>
      </c>
      <c r="D130" s="31" t="s">
        <v>449</v>
      </c>
      <c r="E130" s="37">
        <v>728.11</v>
      </c>
      <c r="F130" s="37">
        <v>3308.89</v>
      </c>
      <c r="G130" s="37">
        <v>912.09</v>
      </c>
      <c r="H130" s="37">
        <v>1327.53</v>
      </c>
      <c r="I130" s="37">
        <v>38.57</v>
      </c>
      <c r="J130" s="37">
        <f t="shared" si="23"/>
        <v>54.451764705882354</v>
      </c>
      <c r="K130" s="37">
        <f t="shared" si="24"/>
        <v>1569.155</v>
      </c>
      <c r="L130" s="37">
        <f t="shared" si="25"/>
        <v>690.99088235294118</v>
      </c>
      <c r="M130" s="49"/>
      <c r="N130" s="37">
        <v>1000</v>
      </c>
      <c r="O130" s="49"/>
    </row>
    <row r="131" spans="1:15" x14ac:dyDescent="0.2">
      <c r="A131" s="49"/>
      <c r="B131" s="31"/>
      <c r="C131" s="31" t="s">
        <v>1744</v>
      </c>
      <c r="D131" s="31" t="s">
        <v>1745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f t="shared" si="23"/>
        <v>0</v>
      </c>
      <c r="K131" s="37">
        <f t="shared" si="24"/>
        <v>0</v>
      </c>
      <c r="L131" s="37">
        <f t="shared" si="25"/>
        <v>0</v>
      </c>
      <c r="M131" s="49"/>
      <c r="N131" s="37">
        <v>0</v>
      </c>
      <c r="O131" s="49"/>
    </row>
    <row r="132" spans="1:15" x14ac:dyDescent="0.2">
      <c r="A132" s="49"/>
      <c r="B132" s="31"/>
      <c r="C132" s="31" t="s">
        <v>1746</v>
      </c>
      <c r="D132" s="31" t="s">
        <v>1747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f t="shared" si="23"/>
        <v>0</v>
      </c>
      <c r="K132" s="37">
        <f t="shared" si="24"/>
        <v>0</v>
      </c>
      <c r="L132" s="37">
        <f t="shared" si="25"/>
        <v>0</v>
      </c>
      <c r="M132" s="49"/>
      <c r="N132" s="37">
        <v>0</v>
      </c>
      <c r="O132" s="49"/>
    </row>
    <row r="133" spans="1:15" x14ac:dyDescent="0.2">
      <c r="A133" s="49"/>
      <c r="B133" s="31"/>
      <c r="C133" s="31" t="s">
        <v>1748</v>
      </c>
      <c r="D133" s="31" t="s">
        <v>689</v>
      </c>
      <c r="E133" s="37">
        <v>51790.29</v>
      </c>
      <c r="F133" s="37">
        <v>20934.14</v>
      </c>
      <c r="G133" s="37">
        <v>4491.1400000000003</v>
      </c>
      <c r="H133" s="37">
        <v>23364.959999999999</v>
      </c>
      <c r="I133" s="37">
        <v>11764.35</v>
      </c>
      <c r="J133" s="37">
        <f t="shared" si="23"/>
        <v>16608.49411764706</v>
      </c>
      <c r="K133" s="37">
        <f t="shared" si="24"/>
        <v>25145.1325</v>
      </c>
      <c r="L133" s="37">
        <f t="shared" si="25"/>
        <v>19986.72705882353</v>
      </c>
      <c r="M133" s="49"/>
      <c r="N133" s="37">
        <v>15500</v>
      </c>
      <c r="O133" s="49"/>
    </row>
    <row r="134" spans="1:15" x14ac:dyDescent="0.2">
      <c r="A134" s="49"/>
      <c r="B134" s="31"/>
      <c r="C134" s="31" t="s">
        <v>1749</v>
      </c>
      <c r="D134" s="31" t="s">
        <v>451</v>
      </c>
      <c r="E134" s="37">
        <v>0</v>
      </c>
      <c r="F134" s="37">
        <v>0</v>
      </c>
      <c r="G134" s="37">
        <v>1585.6</v>
      </c>
      <c r="H134" s="37">
        <v>6329.86</v>
      </c>
      <c r="I134" s="37">
        <v>1710.38</v>
      </c>
      <c r="J134" s="37">
        <f t="shared" si="23"/>
        <v>2414.6541176470591</v>
      </c>
      <c r="K134" s="37">
        <f t="shared" si="24"/>
        <v>1978.8649999999998</v>
      </c>
      <c r="L134" s="37">
        <f t="shared" si="25"/>
        <v>4372.2570588235294</v>
      </c>
      <c r="M134" s="49"/>
      <c r="N134" s="37">
        <v>4000</v>
      </c>
      <c r="O134" s="49"/>
    </row>
    <row r="135" spans="1:15" x14ac:dyDescent="0.2">
      <c r="A135" s="49"/>
      <c r="B135" s="31"/>
      <c r="C135" s="31" t="s">
        <v>1750</v>
      </c>
      <c r="D135" s="31" t="s">
        <v>1751</v>
      </c>
      <c r="E135" s="37">
        <v>258.10000000000002</v>
      </c>
      <c r="F135" s="37">
        <v>0</v>
      </c>
      <c r="G135" s="37">
        <v>356.56</v>
      </c>
      <c r="H135" s="37">
        <v>253.92</v>
      </c>
      <c r="I135" s="37">
        <v>83.71</v>
      </c>
      <c r="J135" s="37">
        <f t="shared" si="23"/>
        <v>118.17882352941176</v>
      </c>
      <c r="K135" s="37">
        <f t="shared" si="24"/>
        <v>217.14500000000001</v>
      </c>
      <c r="L135" s="37">
        <f t="shared" si="25"/>
        <v>186.04941176470587</v>
      </c>
      <c r="M135" s="49"/>
      <c r="N135" s="37">
        <v>300</v>
      </c>
      <c r="O135" s="49"/>
    </row>
    <row r="136" spans="1:15" x14ac:dyDescent="0.2">
      <c r="A136" s="49"/>
      <c r="B136" s="31"/>
      <c r="C136" s="31" t="s">
        <v>1752</v>
      </c>
      <c r="D136" s="31" t="s">
        <v>1753</v>
      </c>
      <c r="E136" s="37">
        <v>0</v>
      </c>
      <c r="F136" s="37">
        <v>0</v>
      </c>
      <c r="G136" s="37">
        <v>350</v>
      </c>
      <c r="H136" s="37">
        <v>0.94</v>
      </c>
      <c r="I136" s="37">
        <v>0</v>
      </c>
      <c r="J136" s="37">
        <f t="shared" si="23"/>
        <v>0</v>
      </c>
      <c r="K136" s="37">
        <f t="shared" si="24"/>
        <v>87.734999999999999</v>
      </c>
      <c r="L136" s="37">
        <f t="shared" si="25"/>
        <v>0.47</v>
      </c>
      <c r="M136" s="49"/>
      <c r="N136" s="37">
        <v>0</v>
      </c>
      <c r="O136" s="49"/>
    </row>
    <row r="137" spans="1:15" x14ac:dyDescent="0.2">
      <c r="A137" s="49"/>
      <c r="B137" s="31"/>
      <c r="C137" s="31" t="s">
        <v>1754</v>
      </c>
      <c r="D137" s="31" t="s">
        <v>1755</v>
      </c>
      <c r="E137" s="37">
        <v>7993.03</v>
      </c>
      <c r="F137" s="37">
        <v>39801.35</v>
      </c>
      <c r="G137" s="37">
        <v>7856.1</v>
      </c>
      <c r="H137" s="37">
        <v>79482.81</v>
      </c>
      <c r="I137" s="37">
        <v>6699.08</v>
      </c>
      <c r="J137" s="37">
        <f t="shared" si="23"/>
        <v>9457.5247058823534</v>
      </c>
      <c r="K137" s="37">
        <f t="shared" si="24"/>
        <v>33783.322499999995</v>
      </c>
      <c r="L137" s="37">
        <f t="shared" si="25"/>
        <v>44470.167352941178</v>
      </c>
      <c r="M137" s="49"/>
      <c r="N137" s="37">
        <v>8200</v>
      </c>
      <c r="O137" s="49"/>
    </row>
    <row r="138" spans="1:15" x14ac:dyDescent="0.2">
      <c r="A138" s="49"/>
      <c r="B138" s="31"/>
      <c r="C138" s="31" t="s">
        <v>1756</v>
      </c>
      <c r="D138" s="31" t="s">
        <v>1757</v>
      </c>
      <c r="E138" s="37">
        <v>12873.19</v>
      </c>
      <c r="F138" s="37">
        <v>11126.37</v>
      </c>
      <c r="G138" s="37">
        <v>13588.98</v>
      </c>
      <c r="H138" s="37">
        <v>93161.04</v>
      </c>
      <c r="I138" s="37">
        <v>17414.599999999999</v>
      </c>
      <c r="J138" s="37">
        <f t="shared" si="23"/>
        <v>24585.317647058822</v>
      </c>
      <c r="K138" s="37">
        <f t="shared" si="24"/>
        <v>32687.394999999997</v>
      </c>
      <c r="L138" s="37">
        <f t="shared" si="25"/>
        <v>58873.178823529408</v>
      </c>
      <c r="M138" s="49"/>
      <c r="N138" s="37">
        <v>41000</v>
      </c>
      <c r="O138" s="49"/>
    </row>
    <row r="139" spans="1:15" x14ac:dyDescent="0.2">
      <c r="A139" s="49"/>
      <c r="B139" s="31"/>
      <c r="C139" s="31"/>
      <c r="D139" s="31"/>
      <c r="E139" s="37" t="s">
        <v>47</v>
      </c>
      <c r="F139" s="37" t="s">
        <v>47</v>
      </c>
      <c r="G139" s="37" t="s">
        <v>47</v>
      </c>
      <c r="H139" s="37" t="s">
        <v>47</v>
      </c>
      <c r="I139" s="37" t="s">
        <v>47</v>
      </c>
      <c r="J139" s="37"/>
      <c r="K139" s="37"/>
      <c r="L139" s="37"/>
      <c r="M139" s="49"/>
      <c r="N139" s="37"/>
      <c r="O139" s="49"/>
    </row>
    <row r="140" spans="1:15" x14ac:dyDescent="0.2">
      <c r="A140" s="49"/>
      <c r="B140" s="31"/>
      <c r="C140" s="31"/>
      <c r="D140" s="31" t="s">
        <v>1758</v>
      </c>
      <c r="E140" s="5">
        <v>73642.720000000001</v>
      </c>
      <c r="F140" s="5">
        <v>75170.75</v>
      </c>
      <c r="G140" s="5">
        <v>29140.47</v>
      </c>
      <c r="H140" s="5">
        <v>203921.06</v>
      </c>
      <c r="I140" s="5">
        <v>37710.69</v>
      </c>
      <c r="J140" s="5">
        <f t="shared" si="23"/>
        <v>53238.621176470588</v>
      </c>
      <c r="K140" s="37">
        <f t="shared" si="24"/>
        <v>95468.75</v>
      </c>
      <c r="L140" s="37">
        <f t="shared" si="25"/>
        <v>128579.8405882353</v>
      </c>
      <c r="M140" s="49"/>
      <c r="N140" s="5">
        <f>SUM(N125:N139)</f>
        <v>70000</v>
      </c>
      <c r="O140" s="49"/>
    </row>
    <row r="141" spans="1:15" x14ac:dyDescent="0.2">
      <c r="A141" s="49"/>
      <c r="B141" s="31"/>
      <c r="C141" s="31"/>
      <c r="D141" s="31"/>
      <c r="E141" s="37"/>
      <c r="F141" s="37"/>
      <c r="G141" s="37"/>
      <c r="H141" s="37"/>
      <c r="I141" s="37"/>
      <c r="J141" s="37"/>
      <c r="K141" s="37"/>
      <c r="L141" s="37"/>
      <c r="M141" s="49"/>
      <c r="N141" s="37"/>
      <c r="O141" s="49"/>
    </row>
    <row r="142" spans="1:15" x14ac:dyDescent="0.2">
      <c r="A142" s="49"/>
      <c r="B142" s="31"/>
      <c r="C142" s="31"/>
      <c r="D142" s="31" t="s">
        <v>1759</v>
      </c>
      <c r="E142" s="37"/>
      <c r="F142" s="37"/>
      <c r="G142" s="37"/>
      <c r="H142" s="37"/>
      <c r="I142" s="37"/>
      <c r="J142" s="37"/>
      <c r="K142" s="37"/>
      <c r="L142" s="37"/>
      <c r="M142" s="49"/>
      <c r="N142" s="37"/>
      <c r="O142" s="49"/>
    </row>
    <row r="143" spans="1:15" x14ac:dyDescent="0.2">
      <c r="A143" s="49"/>
      <c r="B143" s="31"/>
      <c r="C143" s="31"/>
      <c r="D143" s="31"/>
      <c r="E143" s="37"/>
      <c r="F143" s="37"/>
      <c r="G143" s="37"/>
      <c r="H143" s="37"/>
      <c r="I143" s="37"/>
      <c r="J143" s="37"/>
      <c r="K143" s="37"/>
      <c r="L143" s="37"/>
      <c r="M143" s="49"/>
      <c r="N143" s="37"/>
      <c r="O143" s="49"/>
    </row>
    <row r="144" spans="1:15" x14ac:dyDescent="0.2">
      <c r="A144" s="49"/>
      <c r="B144" s="31"/>
      <c r="C144" s="31" t="s">
        <v>1760</v>
      </c>
      <c r="D144" s="31" t="s">
        <v>459</v>
      </c>
      <c r="E144" s="37">
        <v>0</v>
      </c>
      <c r="F144" s="37">
        <v>0</v>
      </c>
      <c r="G144" s="37">
        <v>88.66</v>
      </c>
      <c r="H144" s="37">
        <v>68.41</v>
      </c>
      <c r="I144" s="37">
        <v>0</v>
      </c>
      <c r="J144" s="37">
        <f t="shared" ref="J144:J167" si="26">+(I144/8.5)*12</f>
        <v>0</v>
      </c>
      <c r="K144" s="37">
        <f t="shared" ref="K144:K167" si="27">SUM(E144:H144)/4</f>
        <v>39.267499999999998</v>
      </c>
      <c r="L144" s="37">
        <f t="shared" ref="L144:L153" si="28">SUM(H144+J144)/2</f>
        <v>34.204999999999998</v>
      </c>
      <c r="M144" s="49"/>
      <c r="N144" s="37">
        <v>0</v>
      </c>
      <c r="O144" s="49"/>
    </row>
    <row r="145" spans="1:15" x14ac:dyDescent="0.2">
      <c r="A145" s="49"/>
      <c r="B145" s="31"/>
      <c r="C145" s="31" t="s">
        <v>1761</v>
      </c>
      <c r="D145" s="31" t="s">
        <v>1762</v>
      </c>
      <c r="E145" s="37">
        <v>0</v>
      </c>
      <c r="F145" s="37">
        <v>1811.2</v>
      </c>
      <c r="G145" s="37" t="s">
        <v>1763</v>
      </c>
      <c r="H145" s="37">
        <v>4</v>
      </c>
      <c r="I145" s="37">
        <v>100</v>
      </c>
      <c r="J145" s="37">
        <f t="shared" si="26"/>
        <v>141.1764705882353</v>
      </c>
      <c r="K145" s="37">
        <f t="shared" si="27"/>
        <v>453.8</v>
      </c>
      <c r="L145" s="37">
        <f t="shared" si="28"/>
        <v>72.588235294117652</v>
      </c>
      <c r="M145" s="49"/>
      <c r="N145" s="37">
        <v>0</v>
      </c>
      <c r="O145" s="49"/>
    </row>
    <row r="146" spans="1:15" x14ac:dyDescent="0.2">
      <c r="A146" s="49"/>
      <c r="B146" s="31"/>
      <c r="C146" s="31" t="s">
        <v>1764</v>
      </c>
      <c r="D146" s="31" t="s">
        <v>1765</v>
      </c>
      <c r="E146" s="37">
        <v>6320.12</v>
      </c>
      <c r="F146" s="37">
        <v>2211.04</v>
      </c>
      <c r="G146" s="37">
        <v>2298.5100000000002</v>
      </c>
      <c r="H146" s="37">
        <v>4549.1400000000003</v>
      </c>
      <c r="I146" s="37">
        <v>2707.65</v>
      </c>
      <c r="J146" s="37">
        <f t="shared" si="26"/>
        <v>3822.5647058823533</v>
      </c>
      <c r="K146" s="37">
        <f t="shared" si="27"/>
        <v>3844.7025000000003</v>
      </c>
      <c r="L146" s="37">
        <f t="shared" si="28"/>
        <v>4185.8523529411768</v>
      </c>
      <c r="M146" s="49"/>
      <c r="N146" s="37">
        <v>6200</v>
      </c>
      <c r="O146" s="49"/>
    </row>
    <row r="147" spans="1:15" x14ac:dyDescent="0.2">
      <c r="A147" s="49"/>
      <c r="B147" s="31"/>
      <c r="C147" s="31" t="s">
        <v>1766</v>
      </c>
      <c r="D147" s="31" t="s">
        <v>1767</v>
      </c>
      <c r="E147" s="37">
        <v>14559.12</v>
      </c>
      <c r="F147" s="37">
        <v>16772.07</v>
      </c>
      <c r="G147" s="37">
        <v>16858.07</v>
      </c>
      <c r="H147" s="37">
        <v>4675.5200000000004</v>
      </c>
      <c r="I147" s="37">
        <v>4675.5200000000004</v>
      </c>
      <c r="J147" s="37">
        <f t="shared" si="26"/>
        <v>6600.73411764706</v>
      </c>
      <c r="K147" s="37">
        <f t="shared" si="27"/>
        <v>13216.195</v>
      </c>
      <c r="L147" s="37">
        <f t="shared" si="28"/>
        <v>5638.1270588235302</v>
      </c>
      <c r="M147" s="49"/>
      <c r="N147" s="37">
        <v>5000</v>
      </c>
      <c r="O147" s="49"/>
    </row>
    <row r="148" spans="1:15" x14ac:dyDescent="0.2">
      <c r="A148" s="49"/>
      <c r="B148" s="31"/>
      <c r="C148" s="31" t="s">
        <v>1768</v>
      </c>
      <c r="D148" s="31" t="s">
        <v>1769</v>
      </c>
      <c r="E148" s="37">
        <v>11903.48</v>
      </c>
      <c r="F148" s="37">
        <v>16660.87</v>
      </c>
      <c r="G148" s="37">
        <v>18799.419999999998</v>
      </c>
      <c r="H148" s="37">
        <v>6364.47</v>
      </c>
      <c r="I148" s="37">
        <v>11039</v>
      </c>
      <c r="J148" s="37">
        <f t="shared" si="26"/>
        <v>15584.470588235294</v>
      </c>
      <c r="K148" s="37">
        <f t="shared" si="27"/>
        <v>13432.06</v>
      </c>
      <c r="L148" s="37">
        <f t="shared" si="28"/>
        <v>10974.470294117647</v>
      </c>
      <c r="M148" s="49"/>
      <c r="N148" s="37">
        <v>13700</v>
      </c>
      <c r="O148" s="49"/>
    </row>
    <row r="149" spans="1:15" x14ac:dyDescent="0.2">
      <c r="A149" s="49"/>
      <c r="B149" s="31"/>
      <c r="C149" s="31" t="s">
        <v>1770</v>
      </c>
      <c r="D149" s="31" t="s">
        <v>1771</v>
      </c>
      <c r="E149" s="37">
        <v>302.01</v>
      </c>
      <c r="F149" s="37">
        <v>14925.52</v>
      </c>
      <c r="G149" s="37">
        <v>17566.48</v>
      </c>
      <c r="H149" s="37">
        <v>18122.48</v>
      </c>
      <c r="I149" s="37">
        <v>10873.28</v>
      </c>
      <c r="J149" s="37">
        <f t="shared" si="26"/>
        <v>15350.512941176472</v>
      </c>
      <c r="K149" s="37">
        <f t="shared" si="27"/>
        <v>12729.122500000001</v>
      </c>
      <c r="L149" s="37">
        <f t="shared" si="28"/>
        <v>16736.496470588238</v>
      </c>
      <c r="M149" s="49"/>
      <c r="N149" s="37">
        <v>21900</v>
      </c>
      <c r="O149" s="49"/>
    </row>
    <row r="150" spans="1:15" x14ac:dyDescent="0.2">
      <c r="A150" s="49"/>
      <c r="B150" s="31"/>
      <c r="C150" s="31" t="s">
        <v>1772</v>
      </c>
      <c r="D150" s="31" t="s">
        <v>1773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f t="shared" si="26"/>
        <v>0</v>
      </c>
      <c r="K150" s="37">
        <f t="shared" si="27"/>
        <v>0</v>
      </c>
      <c r="L150" s="37">
        <f t="shared" si="28"/>
        <v>0</v>
      </c>
      <c r="M150" s="49"/>
      <c r="N150" s="37">
        <v>0</v>
      </c>
      <c r="O150" s="49"/>
    </row>
    <row r="151" spans="1:15" x14ac:dyDescent="0.2">
      <c r="A151" s="49"/>
      <c r="B151" s="31"/>
      <c r="C151" s="31" t="s">
        <v>1774</v>
      </c>
      <c r="D151" s="31" t="s">
        <v>1775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f t="shared" si="26"/>
        <v>0</v>
      </c>
      <c r="K151" s="37">
        <f t="shared" si="27"/>
        <v>0</v>
      </c>
      <c r="L151" s="37">
        <f t="shared" si="28"/>
        <v>0</v>
      </c>
      <c r="M151" s="49"/>
      <c r="N151" s="37">
        <v>0</v>
      </c>
      <c r="O151" s="49"/>
    </row>
    <row r="152" spans="1:15" x14ac:dyDescent="0.2">
      <c r="A152" s="49"/>
      <c r="B152" s="31"/>
      <c r="C152" s="31" t="s">
        <v>1776</v>
      </c>
      <c r="D152" s="31" t="s">
        <v>837</v>
      </c>
      <c r="E152" s="37">
        <v>1102.04</v>
      </c>
      <c r="F152" s="37">
        <v>1503.11</v>
      </c>
      <c r="G152" s="37">
        <v>1323.52</v>
      </c>
      <c r="H152" s="37">
        <v>460.7</v>
      </c>
      <c r="I152" s="37">
        <v>0</v>
      </c>
      <c r="J152" s="37">
        <f t="shared" si="26"/>
        <v>0</v>
      </c>
      <c r="K152" s="37">
        <f t="shared" si="27"/>
        <v>1097.3425</v>
      </c>
      <c r="L152" s="37">
        <f t="shared" si="28"/>
        <v>230.35</v>
      </c>
      <c r="M152" s="49"/>
      <c r="N152" s="37">
        <v>1000</v>
      </c>
      <c r="O152" s="49"/>
    </row>
    <row r="153" spans="1:15" x14ac:dyDescent="0.2">
      <c r="A153" s="49"/>
      <c r="B153" s="31"/>
      <c r="C153" s="31" t="s">
        <v>1777</v>
      </c>
      <c r="D153" s="31" t="s">
        <v>1778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f t="shared" si="26"/>
        <v>0</v>
      </c>
      <c r="K153" s="37">
        <f t="shared" si="27"/>
        <v>0</v>
      </c>
      <c r="L153" s="37">
        <f t="shared" si="28"/>
        <v>0</v>
      </c>
      <c r="M153" s="49"/>
      <c r="N153" s="37">
        <v>0</v>
      </c>
      <c r="O153" s="49"/>
    </row>
    <row r="154" spans="1:15" x14ac:dyDescent="0.2">
      <c r="A154" s="49"/>
      <c r="B154" s="31"/>
      <c r="C154" s="31"/>
      <c r="D154" s="31"/>
      <c r="E154" s="37" t="s">
        <v>47</v>
      </c>
      <c r="F154" s="37" t="s">
        <v>47</v>
      </c>
      <c r="G154" s="37" t="s">
        <v>47</v>
      </c>
      <c r="H154" s="37" t="s">
        <v>47</v>
      </c>
      <c r="I154" s="37" t="s">
        <v>47</v>
      </c>
      <c r="J154" s="37"/>
      <c r="K154" s="37"/>
      <c r="L154" s="37"/>
      <c r="M154" s="49"/>
      <c r="N154" s="37"/>
      <c r="O154" s="49"/>
    </row>
    <row r="155" spans="1:15" x14ac:dyDescent="0.2">
      <c r="A155" s="49"/>
      <c r="B155" s="31"/>
      <c r="C155" s="31"/>
      <c r="D155" s="4" t="s">
        <v>1779</v>
      </c>
      <c r="E155" s="5">
        <v>34186.769999999997</v>
      </c>
      <c r="F155" s="5">
        <v>53883.81</v>
      </c>
      <c r="G155" s="5">
        <v>55335.37</v>
      </c>
      <c r="H155" s="5">
        <v>34244.720000000001</v>
      </c>
      <c r="I155" s="5">
        <v>29395.45</v>
      </c>
      <c r="J155" s="5">
        <f t="shared" si="26"/>
        <v>41499.458823529414</v>
      </c>
      <c r="K155" s="37">
        <f t="shared" si="27"/>
        <v>44412.667499999996</v>
      </c>
      <c r="L155" s="37">
        <f t="shared" ref="L155:L163" si="29">SUM(H155+J155)/2</f>
        <v>37872.089411764711</v>
      </c>
      <c r="M155" s="49"/>
      <c r="N155" s="5">
        <f>SUM(N144:N154)</f>
        <v>47800</v>
      </c>
      <c r="O155" s="49"/>
    </row>
    <row r="156" spans="1:15" x14ac:dyDescent="0.2">
      <c r="A156" s="49"/>
      <c r="B156" s="31"/>
      <c r="C156" s="31"/>
      <c r="D156" s="4"/>
      <c r="E156" s="5"/>
      <c r="F156" s="5"/>
      <c r="G156" s="5"/>
      <c r="H156" s="5"/>
      <c r="I156" s="5"/>
      <c r="J156" s="5"/>
      <c r="K156" s="37"/>
      <c r="L156" s="37"/>
      <c r="M156" s="49"/>
      <c r="N156" s="5"/>
      <c r="O156" s="49"/>
    </row>
    <row r="157" spans="1:15" x14ac:dyDescent="0.2">
      <c r="A157" s="49"/>
      <c r="B157" s="31"/>
      <c r="C157" s="31"/>
      <c r="D157" s="31" t="s">
        <v>457</v>
      </c>
      <c r="E157" s="37"/>
      <c r="F157" s="37"/>
      <c r="G157" s="37"/>
      <c r="H157" s="37"/>
      <c r="I157" s="37"/>
      <c r="J157" s="37"/>
      <c r="K157" s="37"/>
      <c r="L157" s="37"/>
      <c r="M157" s="49"/>
      <c r="N157" s="37"/>
      <c r="O157" s="49"/>
    </row>
    <row r="158" spans="1:15" x14ac:dyDescent="0.2">
      <c r="A158" s="49"/>
      <c r="B158" s="31"/>
      <c r="C158" s="31" t="s">
        <v>1780</v>
      </c>
      <c r="D158" s="31" t="s">
        <v>1781</v>
      </c>
      <c r="E158" s="37">
        <v>15456.41</v>
      </c>
      <c r="F158" s="37" t="s">
        <v>1782</v>
      </c>
      <c r="G158" s="37">
        <v>5707.2</v>
      </c>
      <c r="H158" s="37">
        <v>0</v>
      </c>
      <c r="I158" s="37">
        <v>0</v>
      </c>
      <c r="J158" s="37">
        <f t="shared" si="26"/>
        <v>0</v>
      </c>
      <c r="K158" s="37">
        <f t="shared" si="27"/>
        <v>5290.9025000000001</v>
      </c>
      <c r="L158" s="37">
        <f t="shared" si="29"/>
        <v>0</v>
      </c>
      <c r="M158" s="49"/>
      <c r="N158" s="37">
        <v>2500</v>
      </c>
      <c r="O158" s="49"/>
    </row>
    <row r="159" spans="1:15" x14ac:dyDescent="0.2">
      <c r="A159" s="49"/>
      <c r="B159" s="31"/>
      <c r="C159" s="31" t="s">
        <v>1783</v>
      </c>
      <c r="D159" s="31" t="s">
        <v>1784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f t="shared" si="26"/>
        <v>0</v>
      </c>
      <c r="K159" s="37">
        <f t="shared" si="27"/>
        <v>0</v>
      </c>
      <c r="L159" s="37">
        <f t="shared" si="29"/>
        <v>0</v>
      </c>
      <c r="M159" s="49"/>
      <c r="N159" s="37">
        <v>0</v>
      </c>
      <c r="O159" s="49"/>
    </row>
    <row r="160" spans="1:15" x14ac:dyDescent="0.2">
      <c r="A160" s="49"/>
      <c r="B160" s="31"/>
      <c r="C160" s="31" t="s">
        <v>1785</v>
      </c>
      <c r="D160" s="31" t="s">
        <v>1786</v>
      </c>
      <c r="E160" s="37">
        <v>33064.17</v>
      </c>
      <c r="F160" s="37">
        <v>32140.06</v>
      </c>
      <c r="G160" s="37">
        <v>1250</v>
      </c>
      <c r="H160" s="37">
        <v>2810</v>
      </c>
      <c r="I160" s="37">
        <v>11.98</v>
      </c>
      <c r="J160" s="37">
        <f t="shared" si="26"/>
        <v>16.912941176470589</v>
      </c>
      <c r="K160" s="37">
        <f t="shared" si="27"/>
        <v>17316.057499999999</v>
      </c>
      <c r="L160" s="37">
        <f t="shared" si="29"/>
        <v>1413.4564705882353</v>
      </c>
      <c r="M160" s="49"/>
      <c r="N160" s="37">
        <v>0</v>
      </c>
      <c r="O160" s="49"/>
    </row>
    <row r="161" spans="1:15" x14ac:dyDescent="0.2">
      <c r="A161" s="49"/>
      <c r="B161" s="31"/>
      <c r="C161" s="31" t="s">
        <v>1787</v>
      </c>
      <c r="D161" s="31" t="s">
        <v>1788</v>
      </c>
      <c r="E161" s="37" t="s">
        <v>1789</v>
      </c>
      <c r="F161" s="37">
        <v>3259.4</v>
      </c>
      <c r="G161" s="37">
        <v>9536.2199999999993</v>
      </c>
      <c r="H161" s="37">
        <v>8613.76</v>
      </c>
      <c r="I161" s="37">
        <v>34938.839999999997</v>
      </c>
      <c r="J161" s="37">
        <f t="shared" si="26"/>
        <v>49325.421176470583</v>
      </c>
      <c r="K161" s="37">
        <f t="shared" si="27"/>
        <v>5352.3449999999993</v>
      </c>
      <c r="L161" s="37">
        <f t="shared" si="29"/>
        <v>28969.590588235293</v>
      </c>
      <c r="M161" s="49"/>
      <c r="N161" s="37">
        <v>49000</v>
      </c>
      <c r="O161" s="49"/>
    </row>
    <row r="162" spans="1:15" x14ac:dyDescent="0.2">
      <c r="A162" s="49"/>
      <c r="B162" s="31"/>
      <c r="C162" s="31" t="s">
        <v>1790</v>
      </c>
      <c r="D162" s="31" t="s">
        <v>457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f t="shared" si="26"/>
        <v>0</v>
      </c>
      <c r="K162" s="37">
        <f t="shared" si="27"/>
        <v>0</v>
      </c>
      <c r="L162" s="37">
        <f t="shared" si="29"/>
        <v>0</v>
      </c>
      <c r="M162" s="49"/>
      <c r="N162" s="37">
        <v>0</v>
      </c>
      <c r="O162" s="49"/>
    </row>
    <row r="163" spans="1:15" x14ac:dyDescent="0.2">
      <c r="A163" s="49"/>
      <c r="B163" s="31"/>
      <c r="C163" s="31" t="s">
        <v>1791</v>
      </c>
      <c r="D163" s="31" t="s">
        <v>1792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f t="shared" si="26"/>
        <v>0</v>
      </c>
      <c r="K163" s="37">
        <f t="shared" si="27"/>
        <v>0</v>
      </c>
      <c r="L163" s="37">
        <f t="shared" si="29"/>
        <v>0</v>
      </c>
      <c r="M163" s="49"/>
      <c r="N163" s="37">
        <v>0</v>
      </c>
      <c r="O163" s="49"/>
    </row>
    <row r="164" spans="1:15" x14ac:dyDescent="0.2">
      <c r="A164" s="49"/>
      <c r="B164" s="31"/>
      <c r="C164" s="31"/>
      <c r="D164" s="31"/>
      <c r="E164" s="37" t="s">
        <v>47</v>
      </c>
      <c r="F164" s="37" t="s">
        <v>47</v>
      </c>
      <c r="G164" s="37" t="s">
        <v>47</v>
      </c>
      <c r="H164" s="37" t="s">
        <v>47</v>
      </c>
      <c r="I164" s="37" t="s">
        <v>47</v>
      </c>
      <c r="J164" s="37"/>
      <c r="K164" s="37"/>
      <c r="L164" s="37"/>
      <c r="M164" s="49"/>
      <c r="N164" s="37"/>
      <c r="O164" s="49"/>
    </row>
    <row r="165" spans="1:15" x14ac:dyDescent="0.2">
      <c r="A165" s="49"/>
      <c r="B165" s="31"/>
      <c r="C165" s="31"/>
      <c r="D165" s="31" t="s">
        <v>1793</v>
      </c>
      <c r="E165" s="37">
        <v>42815.21</v>
      </c>
      <c r="F165" s="37">
        <v>31006.27</v>
      </c>
      <c r="G165" s="37">
        <v>16493.419999999998</v>
      </c>
      <c r="H165" s="37">
        <v>11423.76</v>
      </c>
      <c r="I165" s="37">
        <v>34950.82</v>
      </c>
      <c r="J165" s="37">
        <f t="shared" si="26"/>
        <v>49342.334117647057</v>
      </c>
      <c r="K165" s="37">
        <f t="shared" si="27"/>
        <v>25434.664999999997</v>
      </c>
      <c r="L165" s="37">
        <f t="shared" ref="L165" si="30">SUM(H165+J165)/2</f>
        <v>30383.047058823529</v>
      </c>
      <c r="M165" s="49"/>
      <c r="N165" s="5">
        <f>SUM(N158:N164)</f>
        <v>51500</v>
      </c>
      <c r="O165" s="49"/>
    </row>
    <row r="166" spans="1:15" x14ac:dyDescent="0.2">
      <c r="A166" s="49"/>
      <c r="B166" s="31"/>
      <c r="C166" s="31"/>
      <c r="D166" s="31"/>
      <c r="E166" s="37"/>
      <c r="F166" s="37"/>
      <c r="G166" s="37"/>
      <c r="H166" s="37"/>
      <c r="I166" s="37"/>
      <c r="J166" s="37"/>
      <c r="K166" s="37"/>
      <c r="L166" s="37"/>
      <c r="M166" s="49"/>
      <c r="N166" s="37"/>
      <c r="O166" s="49"/>
    </row>
    <row r="167" spans="1:15" x14ac:dyDescent="0.2">
      <c r="A167" s="49"/>
      <c r="B167" s="31"/>
      <c r="C167" s="31"/>
      <c r="D167" s="4" t="s">
        <v>1794</v>
      </c>
      <c r="E167" s="5">
        <v>635936.23</v>
      </c>
      <c r="F167" s="5">
        <v>785663.56</v>
      </c>
      <c r="G167" s="5">
        <v>732377.27</v>
      </c>
      <c r="H167" s="5">
        <v>930531.4</v>
      </c>
      <c r="I167" s="5">
        <v>588401.29</v>
      </c>
      <c r="J167" s="5">
        <f t="shared" si="26"/>
        <v>830684.17411764711</v>
      </c>
      <c r="K167" s="37">
        <f t="shared" si="27"/>
        <v>771127.11499999999</v>
      </c>
      <c r="L167" s="37">
        <f t="shared" ref="L167" si="31">SUM(H167+J167)/2</f>
        <v>880607.78705882351</v>
      </c>
      <c r="M167" s="49"/>
      <c r="N167" s="5">
        <f>SUM(N165,N155,N140,N121,N114,N99,N72,N64,N53)</f>
        <v>816840</v>
      </c>
      <c r="O167" s="49"/>
    </row>
    <row r="168" spans="1:15" x14ac:dyDescent="0.2">
      <c r="A168" s="49"/>
      <c r="B168" s="31"/>
      <c r="C168" s="31"/>
      <c r="D168" s="4"/>
      <c r="E168" s="5"/>
      <c r="F168" s="5"/>
      <c r="G168" s="5"/>
      <c r="H168" s="5"/>
      <c r="I168" s="5"/>
      <c r="J168" s="5"/>
      <c r="K168" s="37"/>
      <c r="L168" s="37"/>
      <c r="M168" s="49"/>
      <c r="N168" s="5"/>
      <c r="O168" s="49"/>
    </row>
    <row r="169" spans="1:15" x14ac:dyDescent="0.2">
      <c r="A169" s="49"/>
      <c r="B169" s="31"/>
      <c r="C169" s="31"/>
      <c r="D169" s="4" t="s">
        <v>1795</v>
      </c>
      <c r="E169" s="5"/>
      <c r="F169" s="5"/>
      <c r="G169" s="5"/>
      <c r="H169" s="5"/>
      <c r="I169" s="5"/>
      <c r="J169" s="5"/>
      <c r="K169" s="37"/>
      <c r="L169" s="37"/>
      <c r="M169" s="49"/>
      <c r="N169" s="5"/>
      <c r="O169" s="49"/>
    </row>
    <row r="170" spans="1:15" x14ac:dyDescent="0.2">
      <c r="A170" s="49"/>
      <c r="B170" s="31"/>
      <c r="C170" s="31" t="s">
        <v>1796</v>
      </c>
      <c r="D170" s="31" t="s">
        <v>1797</v>
      </c>
      <c r="E170" s="37">
        <v>114974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49"/>
      <c r="N170" s="37">
        <v>114974</v>
      </c>
      <c r="O170" s="49"/>
    </row>
    <row r="171" spans="1:15" x14ac:dyDescent="0.2">
      <c r="A171" s="49"/>
      <c r="B171" s="31"/>
      <c r="C171" s="31" t="s">
        <v>1798</v>
      </c>
      <c r="D171" s="31" t="s">
        <v>1799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49"/>
      <c r="N171" s="37">
        <v>0</v>
      </c>
      <c r="O171" s="49"/>
    </row>
    <row r="172" spans="1:15" x14ac:dyDescent="0.2">
      <c r="A172" s="49"/>
      <c r="B172" s="31"/>
      <c r="C172" s="31" t="s">
        <v>1800</v>
      </c>
      <c r="D172" s="31" t="s">
        <v>1801</v>
      </c>
      <c r="E172" s="37">
        <v>136832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49"/>
      <c r="N172" s="37">
        <f>136832+20000</f>
        <v>156832</v>
      </c>
      <c r="O172" s="49"/>
    </row>
    <row r="173" spans="1:15" x14ac:dyDescent="0.2">
      <c r="A173" s="49"/>
      <c r="B173" s="31"/>
      <c r="C173" s="31" t="s">
        <v>1802</v>
      </c>
      <c r="D173" s="31" t="s">
        <v>1803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49"/>
      <c r="N173" s="37">
        <v>0</v>
      </c>
      <c r="O173" s="49"/>
    </row>
    <row r="174" spans="1:15" x14ac:dyDescent="0.2">
      <c r="A174" s="49"/>
      <c r="B174" s="31"/>
      <c r="C174" s="31" t="s">
        <v>1804</v>
      </c>
      <c r="D174" s="31" t="s">
        <v>1805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49"/>
      <c r="N174" s="37">
        <v>0</v>
      </c>
      <c r="O174" s="49"/>
    </row>
    <row r="175" spans="1:15" x14ac:dyDescent="0.2">
      <c r="A175" s="49"/>
      <c r="B175" s="31"/>
      <c r="C175" s="31" t="s">
        <v>1806</v>
      </c>
      <c r="D175" s="31" t="s">
        <v>1807</v>
      </c>
      <c r="E175" s="37">
        <v>387000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49"/>
      <c r="N175" s="37">
        <v>387000</v>
      </c>
      <c r="O175" s="49"/>
    </row>
    <row r="176" spans="1:15" x14ac:dyDescent="0.2">
      <c r="A176" s="49"/>
      <c r="B176" s="31"/>
      <c r="C176" s="31" t="s">
        <v>1808</v>
      </c>
      <c r="D176" s="31" t="s">
        <v>1809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49"/>
      <c r="N176" s="37">
        <v>0</v>
      </c>
      <c r="O176" s="49"/>
    </row>
    <row r="177" spans="1:15" x14ac:dyDescent="0.2">
      <c r="A177" s="49"/>
      <c r="B177" s="31"/>
      <c r="C177" s="31" t="s">
        <v>1810</v>
      </c>
      <c r="D177" s="31" t="s">
        <v>1811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49"/>
      <c r="N177" s="37">
        <v>0</v>
      </c>
      <c r="O177" s="49"/>
    </row>
    <row r="178" spans="1:15" x14ac:dyDescent="0.2">
      <c r="A178" s="49"/>
      <c r="B178" s="31"/>
      <c r="C178" s="31" t="s">
        <v>1812</v>
      </c>
      <c r="D178" s="31" t="s">
        <v>1813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49"/>
      <c r="N178" s="37">
        <v>0</v>
      </c>
      <c r="O178" s="49"/>
    </row>
    <row r="179" spans="1:15" x14ac:dyDescent="0.2">
      <c r="A179" s="49"/>
      <c r="B179" s="31"/>
      <c r="C179" s="31" t="s">
        <v>1814</v>
      </c>
      <c r="D179" s="31" t="s">
        <v>1815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49"/>
      <c r="N179" s="37">
        <v>0</v>
      </c>
      <c r="O179" s="49"/>
    </row>
    <row r="180" spans="1:15" x14ac:dyDescent="0.2">
      <c r="A180" s="49"/>
      <c r="B180" s="31"/>
      <c r="C180" s="31" t="s">
        <v>1816</v>
      </c>
      <c r="D180" s="31" t="s">
        <v>1817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49"/>
      <c r="N180" s="37">
        <v>0</v>
      </c>
      <c r="O180" s="49"/>
    </row>
    <row r="181" spans="1:15" x14ac:dyDescent="0.2">
      <c r="A181" s="49"/>
      <c r="B181" s="31"/>
      <c r="C181" s="31"/>
      <c r="D181" s="31"/>
      <c r="E181" s="37"/>
      <c r="F181" s="5"/>
      <c r="G181" s="5"/>
      <c r="H181" s="5"/>
      <c r="I181" s="5"/>
      <c r="J181" s="5"/>
      <c r="K181" s="37"/>
      <c r="L181" s="37"/>
      <c r="M181" s="49"/>
      <c r="N181" s="37">
        <v>0</v>
      </c>
      <c r="O181" s="49"/>
    </row>
    <row r="182" spans="1:15" x14ac:dyDescent="0.2">
      <c r="A182" s="49"/>
      <c r="B182" s="31"/>
      <c r="C182" s="31"/>
      <c r="D182" s="31"/>
      <c r="E182" s="37"/>
      <c r="F182" s="5"/>
      <c r="G182" s="5"/>
      <c r="H182" s="5"/>
      <c r="I182" s="5"/>
      <c r="J182" s="5"/>
      <c r="K182" s="37"/>
      <c r="L182" s="37"/>
      <c r="M182" s="49"/>
      <c r="N182" s="37"/>
      <c r="O182" s="49"/>
    </row>
    <row r="183" spans="1:15" x14ac:dyDescent="0.2">
      <c r="A183" s="49"/>
      <c r="B183" s="31"/>
      <c r="C183" s="31"/>
      <c r="D183" s="4" t="s">
        <v>1818</v>
      </c>
      <c r="E183" s="37"/>
      <c r="F183" s="5"/>
      <c r="G183" s="5"/>
      <c r="H183" s="5"/>
      <c r="I183" s="5"/>
      <c r="J183" s="5"/>
      <c r="K183" s="37"/>
      <c r="L183" s="37"/>
      <c r="M183" s="49"/>
      <c r="N183" s="5">
        <f>SUM(N170:N182)</f>
        <v>658806</v>
      </c>
      <c r="O183" s="49"/>
    </row>
    <row r="184" spans="1:15" x14ac:dyDescent="0.2">
      <c r="A184" s="49"/>
      <c r="B184" s="31"/>
      <c r="C184" s="31"/>
      <c r="D184" s="31"/>
      <c r="E184" s="37"/>
      <c r="F184" s="5"/>
      <c r="G184" s="5"/>
      <c r="H184" s="5"/>
      <c r="I184" s="5"/>
      <c r="J184" s="5"/>
      <c r="K184" s="37"/>
      <c r="L184" s="37"/>
      <c r="M184" s="49"/>
      <c r="N184" s="5"/>
      <c r="O184" s="49"/>
    </row>
    <row r="185" spans="1:15" x14ac:dyDescent="0.2">
      <c r="A185" s="49"/>
      <c r="B185" s="49"/>
      <c r="C185" s="49"/>
      <c r="D185" s="49"/>
      <c r="E185" s="47"/>
      <c r="F185" s="47"/>
      <c r="G185" s="47"/>
      <c r="H185" s="47"/>
      <c r="I185" s="47"/>
      <c r="J185" s="47"/>
      <c r="K185" s="47"/>
      <c r="L185" s="47"/>
      <c r="M185" s="49"/>
      <c r="N185" s="47"/>
      <c r="O185" s="49"/>
    </row>
    <row r="186" spans="1:15" x14ac:dyDescent="0.2">
      <c r="A186" s="49"/>
      <c r="B186" s="31"/>
      <c r="C186" s="31"/>
      <c r="D186" s="31"/>
      <c r="E186" s="37"/>
      <c r="F186" s="37"/>
      <c r="G186" s="37"/>
      <c r="H186" s="37"/>
      <c r="I186" s="37"/>
      <c r="J186" s="37"/>
      <c r="K186" s="37"/>
      <c r="L186" s="37"/>
      <c r="M186" s="49"/>
      <c r="N186" s="37"/>
      <c r="O186" s="49"/>
    </row>
    <row r="187" spans="1:15" x14ac:dyDescent="0.2">
      <c r="A187" s="49"/>
      <c r="B187" s="31"/>
      <c r="C187" s="31"/>
      <c r="D187" s="4" t="s">
        <v>1302</v>
      </c>
      <c r="E187" s="5">
        <f t="shared" ref="E187:J187" si="32">E42</f>
        <v>1162761.71</v>
      </c>
      <c r="F187" s="5">
        <f t="shared" si="32"/>
        <v>1225349.1299999999</v>
      </c>
      <c r="G187" s="5">
        <f t="shared" si="32"/>
        <v>1257605.23</v>
      </c>
      <c r="H187" s="5">
        <f t="shared" si="32"/>
        <v>1259588.93</v>
      </c>
      <c r="I187" s="5">
        <f t="shared" si="32"/>
        <v>901743.83</v>
      </c>
      <c r="J187" s="5">
        <f t="shared" si="32"/>
        <v>1273050.1129411764</v>
      </c>
      <c r="K187" s="5">
        <f t="shared" ref="K187:L190" si="33">SUM(E187:H187)/4</f>
        <v>1226326.25</v>
      </c>
      <c r="L187" s="5">
        <f t="shared" ref="L187:L188" si="34">SUM(H187+J187)/2</f>
        <v>1266319.5214705882</v>
      </c>
      <c r="M187" s="49"/>
      <c r="N187" s="5">
        <f>+N42</f>
        <v>1379460</v>
      </c>
      <c r="O187" s="49"/>
    </row>
    <row r="188" spans="1:15" x14ac:dyDescent="0.2">
      <c r="A188" s="49"/>
      <c r="B188" s="31"/>
      <c r="C188" s="31"/>
      <c r="D188" s="4" t="s">
        <v>1303</v>
      </c>
      <c r="E188" s="5">
        <f t="shared" ref="E188:J188" si="35">E167</f>
        <v>635936.23</v>
      </c>
      <c r="F188" s="5">
        <f t="shared" si="35"/>
        <v>785663.56</v>
      </c>
      <c r="G188" s="5">
        <f t="shared" si="35"/>
        <v>732377.27</v>
      </c>
      <c r="H188" s="5">
        <f t="shared" si="35"/>
        <v>930531.4</v>
      </c>
      <c r="I188" s="5">
        <f t="shared" si="35"/>
        <v>588401.29</v>
      </c>
      <c r="J188" s="5">
        <f t="shared" si="35"/>
        <v>830684.17411764711</v>
      </c>
      <c r="K188" s="5">
        <f t="shared" si="33"/>
        <v>771127.11499999999</v>
      </c>
      <c r="L188" s="5">
        <f t="shared" si="34"/>
        <v>880607.78705882351</v>
      </c>
      <c r="M188" s="49"/>
      <c r="N188" s="5">
        <f>N167</f>
        <v>816840</v>
      </c>
      <c r="O188" s="49"/>
    </row>
    <row r="189" spans="1:15" x14ac:dyDescent="0.2">
      <c r="A189" s="49"/>
      <c r="B189" s="31"/>
      <c r="C189" s="31"/>
      <c r="D189" s="4"/>
      <c r="E189" s="5"/>
      <c r="F189" s="5"/>
      <c r="G189" s="5"/>
      <c r="H189" s="5"/>
      <c r="I189" s="5"/>
      <c r="J189" s="5"/>
      <c r="K189" s="5"/>
      <c r="L189" s="37"/>
      <c r="M189" s="49"/>
      <c r="N189" s="37"/>
      <c r="O189" s="49"/>
    </row>
    <row r="190" spans="1:15" x14ac:dyDescent="0.2">
      <c r="A190" s="49"/>
      <c r="B190" s="31"/>
      <c r="C190" s="31"/>
      <c r="D190" s="4" t="s">
        <v>1304</v>
      </c>
      <c r="E190" s="5">
        <f>E187-E188</f>
        <v>526825.48</v>
      </c>
      <c r="F190" s="5">
        <f t="shared" ref="F190:J190" si="36">F187-F188</f>
        <v>439685.56999999983</v>
      </c>
      <c r="G190" s="5">
        <f t="shared" si="36"/>
        <v>525227.96</v>
      </c>
      <c r="H190" s="5">
        <f t="shared" si="36"/>
        <v>329057.52999999991</v>
      </c>
      <c r="I190" s="5">
        <f t="shared" si="36"/>
        <v>313342.53999999992</v>
      </c>
      <c r="J190" s="5">
        <f t="shared" si="36"/>
        <v>442365.93882352929</v>
      </c>
      <c r="K190" s="5">
        <f t="shared" si="33"/>
        <v>455199.13499999989</v>
      </c>
      <c r="L190" s="5">
        <f t="shared" si="33"/>
        <v>401828.39999999991</v>
      </c>
      <c r="M190" s="49"/>
      <c r="N190" s="5">
        <f>+N187-N188</f>
        <v>562620</v>
      </c>
      <c r="O190" s="49"/>
    </row>
    <row r="191" spans="1:15" x14ac:dyDescent="0.2">
      <c r="A191" s="49"/>
      <c r="B191" s="49"/>
      <c r="C191" s="49"/>
      <c r="D191" s="49"/>
      <c r="E191" s="47"/>
      <c r="F191" s="47"/>
      <c r="G191" s="47"/>
      <c r="H191" s="47"/>
      <c r="I191" s="47"/>
      <c r="J191" s="47"/>
      <c r="K191" s="47"/>
      <c r="L191" s="47"/>
      <c r="M191" s="49"/>
      <c r="N191" s="47"/>
      <c r="O191" s="49"/>
    </row>
    <row r="193" spans="2:2" x14ac:dyDescent="0.2">
      <c r="B19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5A66-8C52-42BF-A19C-D1CAD11C93F6}">
  <dimension ref="A1:O127"/>
  <sheetViews>
    <sheetView topLeftCell="C100" workbookViewId="0">
      <selection activeCell="N124" sqref="N124"/>
    </sheetView>
  </sheetViews>
  <sheetFormatPr defaultRowHeight="12.75" x14ac:dyDescent="0.2"/>
  <cols>
    <col min="1" max="1" width="2.85546875" hidden="1" customWidth="1"/>
    <col min="2" max="2" width="25.7109375" hidden="1" customWidth="1"/>
    <col min="3" max="3" width="18.7109375" customWidth="1"/>
    <col min="4" max="4" width="38.140625" bestFit="1" customWidth="1"/>
    <col min="5" max="7" width="19.85546875" style="2" hidden="1" customWidth="1"/>
    <col min="8" max="9" width="19.85546875" style="2" customWidth="1"/>
    <col min="10" max="11" width="19.85546875" style="2" hidden="1" customWidth="1"/>
    <col min="12" max="12" width="17" style="2" hidden="1" customWidth="1"/>
    <col min="13" max="13" width="2.85546875" customWidth="1"/>
    <col min="14" max="14" width="21.5703125" style="2" bestFit="1" customWidth="1"/>
    <col min="15" max="15" width="2.85546875" customWidth="1"/>
  </cols>
  <sheetData>
    <row r="1" spans="1:15" x14ac:dyDescent="0.2">
      <c r="A1" s="53"/>
      <c r="B1" s="54"/>
      <c r="C1" s="54" t="s">
        <v>1318</v>
      </c>
      <c r="D1" s="54" t="s">
        <v>1319</v>
      </c>
      <c r="E1" s="55" t="s">
        <v>0</v>
      </c>
      <c r="F1" s="55" t="s">
        <v>1</v>
      </c>
      <c r="G1" s="55" t="s">
        <v>2</v>
      </c>
      <c r="H1" s="55" t="s">
        <v>3</v>
      </c>
      <c r="I1" s="55" t="s">
        <v>4</v>
      </c>
      <c r="J1" s="56" t="s">
        <v>1300</v>
      </c>
      <c r="K1" s="57" t="s">
        <v>1301</v>
      </c>
      <c r="L1" s="57" t="s">
        <v>1613</v>
      </c>
      <c r="M1" s="58"/>
      <c r="N1" s="57" t="s">
        <v>1308</v>
      </c>
      <c r="O1" s="58"/>
    </row>
    <row r="2" spans="1:15" x14ac:dyDescent="0.2">
      <c r="A2" s="53"/>
      <c r="B2" s="4" t="s">
        <v>1819</v>
      </c>
      <c r="C2" s="31"/>
      <c r="D2" s="31"/>
      <c r="E2" s="37"/>
      <c r="F2" s="37"/>
      <c r="G2" s="37"/>
      <c r="H2" s="37"/>
      <c r="I2" s="37"/>
      <c r="J2" s="37"/>
      <c r="K2" s="37"/>
      <c r="L2" s="37"/>
      <c r="M2" s="49"/>
      <c r="N2" s="37"/>
      <c r="O2" s="49"/>
    </row>
    <row r="3" spans="1:15" x14ac:dyDescent="0.2">
      <c r="A3" s="53"/>
      <c r="B3" s="31"/>
      <c r="C3" s="31"/>
      <c r="D3" s="4" t="s">
        <v>1820</v>
      </c>
      <c r="E3" s="37"/>
      <c r="F3" s="37"/>
      <c r="G3" s="37"/>
      <c r="H3" s="37"/>
      <c r="I3" s="37"/>
      <c r="J3" s="37"/>
      <c r="K3" s="37"/>
      <c r="L3" s="37"/>
      <c r="M3" s="49"/>
      <c r="N3" s="37"/>
      <c r="O3" s="49"/>
    </row>
    <row r="4" spans="1:15" x14ac:dyDescent="0.2">
      <c r="A4" s="53"/>
      <c r="B4" s="31"/>
      <c r="C4" s="31"/>
      <c r="D4" s="31"/>
      <c r="E4" s="37"/>
      <c r="F4" s="37"/>
      <c r="G4" s="37"/>
      <c r="H4" s="37"/>
      <c r="I4" s="37"/>
      <c r="J4" s="37"/>
      <c r="K4" s="37"/>
      <c r="L4" s="37"/>
      <c r="M4" s="49"/>
      <c r="N4" s="37"/>
      <c r="O4" s="49"/>
    </row>
    <row r="5" spans="1:15" x14ac:dyDescent="0.2">
      <c r="A5" s="53"/>
      <c r="B5" s="31"/>
      <c r="C5" s="31"/>
      <c r="D5" s="31" t="s">
        <v>1617</v>
      </c>
      <c r="E5" s="37"/>
      <c r="F5" s="37"/>
      <c r="G5" s="37"/>
      <c r="H5" s="37"/>
      <c r="I5" s="37"/>
      <c r="J5" s="37"/>
      <c r="K5" s="37"/>
      <c r="L5" s="37"/>
      <c r="M5" s="49"/>
      <c r="N5" s="37"/>
      <c r="O5" s="49"/>
    </row>
    <row r="6" spans="1:15" x14ac:dyDescent="0.2">
      <c r="A6" s="53"/>
      <c r="B6" s="31"/>
      <c r="C6" s="31"/>
      <c r="D6" s="31"/>
      <c r="E6" s="37"/>
      <c r="F6" s="37"/>
      <c r="G6" s="37"/>
      <c r="H6" s="37"/>
      <c r="I6" s="37"/>
      <c r="J6" s="37"/>
      <c r="K6" s="37"/>
      <c r="L6" s="37"/>
      <c r="M6" s="49"/>
      <c r="N6" s="37"/>
      <c r="O6" s="49"/>
    </row>
    <row r="7" spans="1:15" x14ac:dyDescent="0.2">
      <c r="A7" s="53"/>
      <c r="B7" s="31"/>
      <c r="C7" s="31" t="s">
        <v>1821</v>
      </c>
      <c r="D7" s="31" t="s">
        <v>1623</v>
      </c>
      <c r="E7" s="37">
        <v>0</v>
      </c>
      <c r="F7" s="37">
        <v>0</v>
      </c>
      <c r="G7" s="37">
        <v>0</v>
      </c>
      <c r="H7" s="37">
        <v>3000</v>
      </c>
      <c r="I7" s="37">
        <v>0</v>
      </c>
      <c r="J7" s="37">
        <f>+(I7/8.5)*12</f>
        <v>0</v>
      </c>
      <c r="K7" s="37">
        <f>SUM(E7:H7)/4</f>
        <v>750</v>
      </c>
      <c r="L7" s="37">
        <f>SUM(H7+J7)/2</f>
        <v>1500</v>
      </c>
      <c r="M7" s="49"/>
      <c r="N7" s="37">
        <v>1500</v>
      </c>
      <c r="O7" s="49"/>
    </row>
    <row r="8" spans="1:15" x14ac:dyDescent="0.2">
      <c r="A8" s="53"/>
      <c r="B8" s="31"/>
      <c r="C8" s="31" t="s">
        <v>1822</v>
      </c>
      <c r="D8" s="31" t="s">
        <v>132</v>
      </c>
      <c r="E8" s="37">
        <v>679854.14</v>
      </c>
      <c r="F8" s="37">
        <v>839745.61</v>
      </c>
      <c r="G8" s="37">
        <v>954748.85</v>
      </c>
      <c r="H8" s="37">
        <v>1034731.8</v>
      </c>
      <c r="I8" s="37">
        <v>712976.69</v>
      </c>
      <c r="J8" s="37">
        <f t="shared" ref="J8:J11" si="0">+(I8/8.5)*12</f>
        <v>1006555.3270588234</v>
      </c>
      <c r="K8" s="37">
        <f t="shared" ref="K8:K11" si="1">SUM(E8:H8)/4</f>
        <v>877270.10000000009</v>
      </c>
      <c r="L8" s="37">
        <f t="shared" ref="L8:L11" si="2">SUM(H8+J8)/2</f>
        <v>1020643.5635294118</v>
      </c>
      <c r="M8" s="49"/>
      <c r="N8" s="37">
        <v>1070000</v>
      </c>
      <c r="O8" s="49"/>
    </row>
    <row r="9" spans="1:15" x14ac:dyDescent="0.2">
      <c r="A9" s="53"/>
      <c r="B9" s="31"/>
      <c r="C9" s="31" t="s">
        <v>1823</v>
      </c>
      <c r="D9" s="31" t="s">
        <v>1824</v>
      </c>
      <c r="E9" s="37">
        <v>107379.84</v>
      </c>
      <c r="F9" s="37">
        <v>107806.85</v>
      </c>
      <c r="G9" s="37">
        <v>89956.86</v>
      </c>
      <c r="H9" s="37">
        <v>0</v>
      </c>
      <c r="I9" s="37">
        <v>0</v>
      </c>
      <c r="J9" s="37">
        <f t="shared" si="0"/>
        <v>0</v>
      </c>
      <c r="K9" s="37">
        <f t="shared" si="1"/>
        <v>76285.887499999997</v>
      </c>
      <c r="L9" s="37">
        <f t="shared" si="2"/>
        <v>0</v>
      </c>
      <c r="M9" s="49"/>
      <c r="N9" s="37">
        <v>121450</v>
      </c>
      <c r="O9" s="49"/>
    </row>
    <row r="10" spans="1:15" x14ac:dyDescent="0.2">
      <c r="A10" s="53"/>
      <c r="B10" s="31"/>
      <c r="C10" s="31"/>
      <c r="D10" s="31"/>
      <c r="E10" s="37" t="s">
        <v>47</v>
      </c>
      <c r="F10" s="37" t="s">
        <v>47</v>
      </c>
      <c r="G10" s="37" t="s">
        <v>47</v>
      </c>
      <c r="H10" s="37" t="s">
        <v>47</v>
      </c>
      <c r="I10" s="37" t="s">
        <v>47</v>
      </c>
      <c r="J10" s="37"/>
      <c r="K10" s="37"/>
      <c r="L10" s="37"/>
      <c r="M10" s="49"/>
      <c r="N10" s="37"/>
      <c r="O10" s="49"/>
    </row>
    <row r="11" spans="1:15" x14ac:dyDescent="0.2">
      <c r="A11" s="53"/>
      <c r="B11" s="31"/>
      <c r="C11" s="31"/>
      <c r="D11" s="31" t="s">
        <v>1632</v>
      </c>
      <c r="E11" s="5">
        <v>787233.98</v>
      </c>
      <c r="F11" s="5">
        <v>947552.46</v>
      </c>
      <c r="G11" s="5">
        <v>1044705.71</v>
      </c>
      <c r="H11" s="5">
        <v>1037731.8</v>
      </c>
      <c r="I11" s="5">
        <v>712976.69</v>
      </c>
      <c r="J11" s="5">
        <f t="shared" si="0"/>
        <v>1006555.3270588234</v>
      </c>
      <c r="K11" s="5">
        <f t="shared" si="1"/>
        <v>954305.98750000005</v>
      </c>
      <c r="L11" s="5">
        <f t="shared" si="2"/>
        <v>1022143.5635294118</v>
      </c>
      <c r="M11" s="49"/>
      <c r="N11" s="5">
        <f>SUM(N7:N10)</f>
        <v>1192950</v>
      </c>
      <c r="O11" s="49"/>
    </row>
    <row r="12" spans="1:15" x14ac:dyDescent="0.2">
      <c r="A12" s="53"/>
      <c r="B12" s="31"/>
      <c r="C12" s="31"/>
      <c r="D12" s="31"/>
      <c r="E12" s="37"/>
      <c r="F12" s="37"/>
      <c r="G12" s="37"/>
      <c r="H12" s="37"/>
      <c r="I12" s="37"/>
      <c r="J12" s="37"/>
      <c r="K12" s="37"/>
      <c r="L12" s="37"/>
      <c r="M12" s="49"/>
      <c r="N12" s="37"/>
      <c r="O12" s="49"/>
    </row>
    <row r="13" spans="1:15" x14ac:dyDescent="0.2">
      <c r="A13" s="53"/>
      <c r="B13" s="31"/>
      <c r="C13" s="31"/>
      <c r="D13" s="31" t="s">
        <v>1641</v>
      </c>
      <c r="E13" s="37"/>
      <c r="F13" s="37"/>
      <c r="G13" s="37"/>
      <c r="H13" s="37"/>
      <c r="I13" s="37"/>
      <c r="J13" s="37"/>
      <c r="K13" s="37"/>
      <c r="L13" s="37"/>
      <c r="M13" s="49"/>
      <c r="N13" s="37"/>
      <c r="O13" s="49"/>
    </row>
    <row r="14" spans="1:15" x14ac:dyDescent="0.2">
      <c r="A14" s="53"/>
      <c r="B14" s="31"/>
      <c r="C14" s="31"/>
      <c r="D14" s="31"/>
      <c r="E14" s="37"/>
      <c r="F14" s="37"/>
      <c r="G14" s="37"/>
      <c r="H14" s="37"/>
      <c r="I14" s="37"/>
      <c r="J14" s="37"/>
      <c r="K14" s="37"/>
      <c r="L14" s="37"/>
      <c r="M14" s="49"/>
      <c r="N14" s="37"/>
      <c r="O14" s="49"/>
    </row>
    <row r="15" spans="1:15" x14ac:dyDescent="0.2">
      <c r="A15" s="53"/>
      <c r="B15" s="31"/>
      <c r="C15" s="31" t="s">
        <v>1825</v>
      </c>
      <c r="D15" s="31" t="s">
        <v>1826</v>
      </c>
      <c r="E15" s="37">
        <v>0</v>
      </c>
      <c r="F15" s="37">
        <v>3.85</v>
      </c>
      <c r="G15" s="37">
        <v>1.86</v>
      </c>
      <c r="H15" s="37">
        <v>0.64</v>
      </c>
      <c r="I15" s="37">
        <v>0</v>
      </c>
      <c r="J15" s="37">
        <f t="shared" ref="J15:J17" si="3">+(I15/8.5)*12</f>
        <v>0</v>
      </c>
      <c r="K15" s="37">
        <f t="shared" ref="K15" si="4">SUM(E15:H15)/4</f>
        <v>1.5874999999999999</v>
      </c>
      <c r="L15" s="37">
        <f>SUM(H15+J15)/2</f>
        <v>0.32</v>
      </c>
      <c r="M15" s="49"/>
      <c r="N15" s="37">
        <v>0</v>
      </c>
      <c r="O15" s="49"/>
    </row>
    <row r="16" spans="1:15" x14ac:dyDescent="0.2">
      <c r="A16" s="53"/>
      <c r="B16" s="31"/>
      <c r="C16" s="31"/>
      <c r="D16" s="31"/>
      <c r="E16" s="37" t="s">
        <v>47</v>
      </c>
      <c r="F16" s="37" t="s">
        <v>47</v>
      </c>
      <c r="G16" s="37" t="s">
        <v>47</v>
      </c>
      <c r="H16" s="37" t="s">
        <v>47</v>
      </c>
      <c r="I16" s="37" t="s">
        <v>47</v>
      </c>
      <c r="J16" s="37"/>
      <c r="K16" s="37"/>
      <c r="L16" s="37"/>
      <c r="M16" s="49"/>
      <c r="N16" s="37"/>
      <c r="O16" s="49"/>
    </row>
    <row r="17" spans="1:15" x14ac:dyDescent="0.2">
      <c r="A17" s="53"/>
      <c r="B17" s="31"/>
      <c r="C17" s="31"/>
      <c r="D17" s="31" t="s">
        <v>185</v>
      </c>
      <c r="E17" s="37">
        <v>0</v>
      </c>
      <c r="F17" s="37">
        <v>3.85</v>
      </c>
      <c r="G17" s="37">
        <v>1.86</v>
      </c>
      <c r="H17" s="37">
        <v>0.64</v>
      </c>
      <c r="I17" s="37">
        <v>0</v>
      </c>
      <c r="J17" s="37">
        <f t="shared" si="3"/>
        <v>0</v>
      </c>
      <c r="K17" s="37">
        <f t="shared" ref="K17" si="5">SUM(E17:H17)/4</f>
        <v>1.5874999999999999</v>
      </c>
      <c r="L17" s="37"/>
      <c r="M17" s="49"/>
      <c r="N17" s="37">
        <v>0</v>
      </c>
      <c r="O17" s="49"/>
    </row>
    <row r="18" spans="1:15" x14ac:dyDescent="0.2">
      <c r="A18" s="53"/>
      <c r="B18" s="31"/>
      <c r="C18" s="31"/>
      <c r="D18" s="31"/>
      <c r="E18" s="37"/>
      <c r="F18" s="37"/>
      <c r="G18" s="37"/>
      <c r="H18" s="37"/>
      <c r="I18" s="37"/>
      <c r="J18" s="37"/>
      <c r="K18" s="37"/>
      <c r="L18" s="37"/>
      <c r="M18" s="49"/>
      <c r="N18" s="37"/>
      <c r="O18" s="49"/>
    </row>
    <row r="19" spans="1:15" x14ac:dyDescent="0.2">
      <c r="A19" s="53"/>
      <c r="B19" s="31"/>
      <c r="C19" s="31"/>
      <c r="D19" s="31" t="s">
        <v>242</v>
      </c>
      <c r="E19" s="37"/>
      <c r="F19" s="37"/>
      <c r="G19" s="37"/>
      <c r="H19" s="37"/>
      <c r="I19" s="37"/>
      <c r="J19" s="37"/>
      <c r="K19" s="37"/>
      <c r="L19" s="37"/>
      <c r="M19" s="49"/>
      <c r="N19" s="37"/>
      <c r="O19" s="49"/>
    </row>
    <row r="20" spans="1:15" x14ac:dyDescent="0.2">
      <c r="A20" s="53"/>
      <c r="B20" s="31"/>
      <c r="C20" s="31"/>
      <c r="D20" s="31"/>
      <c r="E20" s="37"/>
      <c r="F20" s="37"/>
      <c r="G20" s="37"/>
      <c r="H20" s="37"/>
      <c r="I20" s="37"/>
      <c r="J20" s="37"/>
      <c r="K20" s="37"/>
      <c r="L20" s="37"/>
      <c r="M20" s="49"/>
      <c r="N20" s="37"/>
      <c r="O20" s="49"/>
    </row>
    <row r="21" spans="1:15" x14ac:dyDescent="0.2">
      <c r="A21" s="53"/>
      <c r="B21" s="31"/>
      <c r="C21" s="31" t="s">
        <v>1827</v>
      </c>
      <c r="D21" s="31" t="s">
        <v>1828</v>
      </c>
      <c r="E21" s="37">
        <v>0</v>
      </c>
      <c r="F21" s="37">
        <v>0</v>
      </c>
      <c r="G21" s="37">
        <v>2627.65</v>
      </c>
      <c r="H21" s="37">
        <v>1000</v>
      </c>
      <c r="I21" s="37">
        <v>0</v>
      </c>
      <c r="J21" s="37">
        <f t="shared" ref="J21" si="6">+(I21/8.5)*12</f>
        <v>0</v>
      </c>
      <c r="K21" s="37">
        <f t="shared" ref="K21" si="7">SUM(E21:H21)/4</f>
        <v>906.91250000000002</v>
      </c>
      <c r="L21" s="37">
        <f>SUM(H21+J21)/2</f>
        <v>500</v>
      </c>
      <c r="M21" s="49"/>
      <c r="N21" s="37">
        <v>500</v>
      </c>
      <c r="O21" s="49"/>
    </row>
    <row r="22" spans="1:15" x14ac:dyDescent="0.2">
      <c r="A22" s="53"/>
      <c r="B22" s="31"/>
      <c r="C22" s="31"/>
      <c r="D22" s="31"/>
      <c r="E22" s="37" t="s">
        <v>47</v>
      </c>
      <c r="F22" s="37" t="s">
        <v>47</v>
      </c>
      <c r="G22" s="37" t="s">
        <v>47</v>
      </c>
      <c r="H22" s="37" t="s">
        <v>47</v>
      </c>
      <c r="I22" s="37" t="s">
        <v>47</v>
      </c>
      <c r="J22" s="37"/>
      <c r="K22" s="37"/>
      <c r="L22" s="37"/>
      <c r="M22" s="49"/>
      <c r="N22" s="37"/>
      <c r="O22" s="49"/>
    </row>
    <row r="23" spans="1:15" x14ac:dyDescent="0.2">
      <c r="A23" s="53"/>
      <c r="B23" s="31"/>
      <c r="C23" s="31"/>
      <c r="D23" s="31"/>
      <c r="E23" s="37"/>
      <c r="F23" s="37"/>
      <c r="G23" s="37"/>
      <c r="H23" s="37"/>
      <c r="I23" s="37"/>
      <c r="J23" s="37"/>
      <c r="K23" s="37"/>
      <c r="L23" s="37"/>
      <c r="M23" s="49"/>
      <c r="N23" s="37"/>
      <c r="O23" s="49"/>
    </row>
    <row r="24" spans="1:15" x14ac:dyDescent="0.2">
      <c r="A24" s="53"/>
      <c r="B24" s="31"/>
      <c r="C24" s="31"/>
      <c r="D24" s="31" t="s">
        <v>283</v>
      </c>
      <c r="E24" s="37">
        <v>0</v>
      </c>
      <c r="F24" s="37">
        <v>0</v>
      </c>
      <c r="G24" s="37">
        <v>2627.65</v>
      </c>
      <c r="H24" s="37">
        <v>1000</v>
      </c>
      <c r="I24" s="37">
        <v>0</v>
      </c>
      <c r="J24" s="37">
        <f t="shared" ref="J24:J26" si="8">+(I24/8.5)*12</f>
        <v>0</v>
      </c>
      <c r="K24" s="37">
        <f t="shared" ref="K24:K26" si="9">SUM(E24:H24)/4</f>
        <v>906.91250000000002</v>
      </c>
      <c r="L24" s="37">
        <f>SUM(H24+J24)/2</f>
        <v>500</v>
      </c>
      <c r="M24" s="49"/>
      <c r="N24" s="5">
        <v>500</v>
      </c>
      <c r="O24" s="49"/>
    </row>
    <row r="25" spans="1:15" x14ac:dyDescent="0.2">
      <c r="A25" s="53"/>
      <c r="B25" s="31"/>
      <c r="C25" s="31"/>
      <c r="D25" s="31"/>
      <c r="E25" s="37"/>
      <c r="F25" s="37"/>
      <c r="G25" s="37"/>
      <c r="H25" s="37"/>
      <c r="I25" s="37"/>
      <c r="J25" s="37"/>
      <c r="K25" s="37"/>
      <c r="L25" s="37"/>
      <c r="M25" s="49"/>
      <c r="N25" s="37"/>
      <c r="O25" s="49"/>
    </row>
    <row r="26" spans="1:15" x14ac:dyDescent="0.2">
      <c r="A26" s="53"/>
      <c r="B26" s="31"/>
      <c r="C26" s="31"/>
      <c r="D26" s="4" t="s">
        <v>1829</v>
      </c>
      <c r="E26" s="5">
        <v>787233.98</v>
      </c>
      <c r="F26" s="5">
        <v>947556.31</v>
      </c>
      <c r="G26" s="5">
        <v>1047335.22</v>
      </c>
      <c r="H26" s="5">
        <v>1038732.44</v>
      </c>
      <c r="I26" s="5">
        <v>712976.69</v>
      </c>
      <c r="J26" s="5">
        <f t="shared" si="8"/>
        <v>1006555.3270588234</v>
      </c>
      <c r="K26" s="5">
        <f t="shared" si="9"/>
        <v>955214.48749999993</v>
      </c>
      <c r="L26" s="5">
        <f>SUM(H26+J26)/2</f>
        <v>1022643.8835294116</v>
      </c>
      <c r="M26" s="49"/>
      <c r="N26" s="5">
        <f>SUM(N11,N24)</f>
        <v>1193450</v>
      </c>
      <c r="O26" s="49"/>
    </row>
    <row r="27" spans="1:15" x14ac:dyDescent="0.2">
      <c r="A27" s="53"/>
      <c r="B27" s="41"/>
      <c r="C27" s="41"/>
      <c r="D27" s="41"/>
      <c r="E27" s="43"/>
      <c r="F27" s="43"/>
      <c r="G27" s="43"/>
      <c r="H27" s="43"/>
      <c r="I27" s="43"/>
      <c r="J27" s="43"/>
      <c r="K27" s="43"/>
      <c r="L27" s="47"/>
      <c r="M27" s="49"/>
      <c r="N27" s="47"/>
      <c r="O27" s="49"/>
    </row>
    <row r="28" spans="1:15" x14ac:dyDescent="0.2">
      <c r="A28" s="53"/>
      <c r="B28" s="31"/>
      <c r="C28" s="31"/>
      <c r="D28" s="31"/>
      <c r="E28" s="5"/>
      <c r="F28" s="5"/>
      <c r="G28" s="5"/>
      <c r="H28" s="5"/>
      <c r="I28" s="5"/>
      <c r="J28" s="5"/>
      <c r="K28" s="5"/>
      <c r="L28" s="37"/>
      <c r="M28" s="49"/>
      <c r="N28" s="37"/>
      <c r="O28" s="49"/>
    </row>
    <row r="29" spans="1:15" x14ac:dyDescent="0.2">
      <c r="A29" s="53"/>
      <c r="B29" s="31"/>
      <c r="C29" s="31"/>
      <c r="D29" s="4" t="s">
        <v>1830</v>
      </c>
      <c r="E29" s="37"/>
      <c r="F29" s="37"/>
      <c r="G29" s="37"/>
      <c r="H29" s="37"/>
      <c r="I29" s="37"/>
      <c r="J29" s="37"/>
      <c r="K29" s="37"/>
      <c r="L29" s="37"/>
      <c r="M29" s="49"/>
      <c r="N29" s="37"/>
      <c r="O29" s="49"/>
    </row>
    <row r="30" spans="1:15" x14ac:dyDescent="0.2">
      <c r="A30" s="53"/>
      <c r="B30" s="31"/>
      <c r="C30" s="31"/>
      <c r="D30" s="31"/>
      <c r="E30" s="37"/>
      <c r="F30" s="37"/>
      <c r="G30" s="37"/>
      <c r="H30" s="37"/>
      <c r="I30" s="37"/>
      <c r="J30" s="37"/>
      <c r="K30" s="37"/>
      <c r="L30" s="37"/>
      <c r="M30" s="49"/>
      <c r="N30" s="37"/>
      <c r="O30" s="49"/>
    </row>
    <row r="31" spans="1:15" x14ac:dyDescent="0.2">
      <c r="A31" s="53"/>
      <c r="B31" s="31"/>
      <c r="C31" s="31"/>
      <c r="D31" s="31" t="s">
        <v>641</v>
      </c>
      <c r="E31" s="37"/>
      <c r="F31" s="37"/>
      <c r="G31" s="37"/>
      <c r="H31" s="37"/>
      <c r="I31" s="37"/>
      <c r="J31" s="37"/>
      <c r="K31" s="37"/>
      <c r="L31" s="37"/>
      <c r="M31" s="49"/>
      <c r="N31" s="37"/>
      <c r="O31" s="49"/>
    </row>
    <row r="32" spans="1:15" x14ac:dyDescent="0.2">
      <c r="A32" s="53"/>
      <c r="B32" s="31"/>
      <c r="C32" s="31"/>
      <c r="D32" s="31"/>
      <c r="E32" s="37"/>
      <c r="F32" s="37"/>
      <c r="G32" s="37"/>
      <c r="H32" s="37"/>
      <c r="I32" s="37"/>
      <c r="J32" s="37"/>
      <c r="K32" s="37"/>
      <c r="L32" s="37"/>
      <c r="M32" s="49"/>
      <c r="N32" s="37"/>
      <c r="O32" s="49"/>
    </row>
    <row r="33" spans="1:15" x14ac:dyDescent="0.2">
      <c r="A33" s="53"/>
      <c r="B33" s="31"/>
      <c r="C33" s="31" t="s">
        <v>1831</v>
      </c>
      <c r="D33" s="31" t="s">
        <v>1832</v>
      </c>
      <c r="E33" s="37">
        <v>85097.85</v>
      </c>
      <c r="F33" s="37">
        <v>106551.11</v>
      </c>
      <c r="G33" s="37">
        <v>154407.85</v>
      </c>
      <c r="H33" s="37">
        <v>142757.10999999999</v>
      </c>
      <c r="I33" s="37">
        <v>93555.520000000004</v>
      </c>
      <c r="J33" s="37">
        <f t="shared" ref="J33:J48" si="10">+(I33/8.5)*12</f>
        <v>132078.3811764706</v>
      </c>
      <c r="K33" s="37">
        <f t="shared" ref="K33:K37" si="11">SUM(E33:H33)/4</f>
        <v>122203.48000000001</v>
      </c>
      <c r="L33" s="37">
        <f>SUM(H33+J33)/2</f>
        <v>137417.7455882353</v>
      </c>
      <c r="M33" s="49"/>
      <c r="N33" s="37">
        <v>156395</v>
      </c>
      <c r="O33" s="49"/>
    </row>
    <row r="34" spans="1:15" x14ac:dyDescent="0.2">
      <c r="A34" s="53"/>
      <c r="B34" s="31"/>
      <c r="C34" s="31" t="s">
        <v>1833</v>
      </c>
      <c r="D34" s="31" t="s">
        <v>1834</v>
      </c>
      <c r="E34" s="37">
        <v>86081.04</v>
      </c>
      <c r="F34" s="37">
        <v>77608.98</v>
      </c>
      <c r="G34" s="37">
        <v>91416.4</v>
      </c>
      <c r="H34" s="37">
        <v>94690.99</v>
      </c>
      <c r="I34" s="37">
        <v>73783.3</v>
      </c>
      <c r="J34" s="37">
        <f t="shared" si="10"/>
        <v>104164.65882352942</v>
      </c>
      <c r="K34" s="37">
        <f t="shared" si="11"/>
        <v>87449.352499999994</v>
      </c>
      <c r="L34" s="37">
        <f t="shared" ref="L34:L38" si="12">SUM(H34+J34)/2</f>
        <v>99427.824411764712</v>
      </c>
      <c r="M34" s="49"/>
      <c r="N34" s="37">
        <v>110000</v>
      </c>
      <c r="O34" s="49"/>
    </row>
    <row r="35" spans="1:15" x14ac:dyDescent="0.2">
      <c r="A35" s="53"/>
      <c r="B35" s="31"/>
      <c r="C35" s="31" t="s">
        <v>1835</v>
      </c>
      <c r="D35" s="31" t="s">
        <v>1836</v>
      </c>
      <c r="E35" s="37">
        <v>2026.02</v>
      </c>
      <c r="F35" s="37">
        <v>2150.9699999999998</v>
      </c>
      <c r="G35" s="37">
        <v>2455.09</v>
      </c>
      <c r="H35" s="37">
        <v>4761.34</v>
      </c>
      <c r="I35" s="37">
        <v>4024.59</v>
      </c>
      <c r="J35" s="37">
        <f t="shared" si="10"/>
        <v>5681.774117647059</v>
      </c>
      <c r="K35" s="37">
        <f t="shared" si="11"/>
        <v>2848.355</v>
      </c>
      <c r="L35" s="37">
        <f t="shared" si="12"/>
        <v>5221.5570588235296</v>
      </c>
      <c r="M35" s="49"/>
      <c r="N35" s="37">
        <v>6500</v>
      </c>
      <c r="O35" s="49"/>
    </row>
    <row r="36" spans="1:15" x14ac:dyDescent="0.2">
      <c r="A36" s="53"/>
      <c r="B36" s="31"/>
      <c r="C36" s="31"/>
      <c r="D36" s="31"/>
      <c r="E36" s="37" t="s">
        <v>47</v>
      </c>
      <c r="F36" s="37" t="s">
        <v>47</v>
      </c>
      <c r="G36" s="37" t="s">
        <v>47</v>
      </c>
      <c r="H36" s="37" t="s">
        <v>47</v>
      </c>
      <c r="I36" s="37" t="s">
        <v>47</v>
      </c>
      <c r="J36" s="37"/>
      <c r="K36" s="37"/>
      <c r="L36" s="37"/>
      <c r="M36" s="49"/>
      <c r="N36" s="37"/>
      <c r="O36" s="49"/>
    </row>
    <row r="37" spans="1:15" x14ac:dyDescent="0.2">
      <c r="A37" s="53"/>
      <c r="B37" s="31"/>
      <c r="C37" s="31"/>
      <c r="D37" s="31" t="s">
        <v>1659</v>
      </c>
      <c r="E37" s="5">
        <v>173204.91</v>
      </c>
      <c r="F37" s="5">
        <v>186311.06</v>
      </c>
      <c r="G37" s="5">
        <v>248279.34</v>
      </c>
      <c r="H37" s="5">
        <v>242209.44</v>
      </c>
      <c r="I37" s="5">
        <v>171363.41</v>
      </c>
      <c r="J37" s="5">
        <f t="shared" si="10"/>
        <v>241924.81411764707</v>
      </c>
      <c r="K37" s="37">
        <f t="shared" si="11"/>
        <v>212501.1875</v>
      </c>
      <c r="L37" s="37">
        <f t="shared" si="12"/>
        <v>242067.12705882353</v>
      </c>
      <c r="M37" s="49"/>
      <c r="N37" s="5">
        <f>SUM(N33:N36)</f>
        <v>272895</v>
      </c>
      <c r="O37" s="49"/>
    </row>
    <row r="38" spans="1:15" x14ac:dyDescent="0.2">
      <c r="A38" s="53"/>
      <c r="B38" s="31"/>
      <c r="C38" s="31"/>
      <c r="D38" s="31" t="s">
        <v>1660</v>
      </c>
      <c r="E38" s="37"/>
      <c r="F38" s="37"/>
      <c r="G38" s="37"/>
      <c r="H38" s="37"/>
      <c r="I38" s="37"/>
      <c r="J38" s="37"/>
      <c r="K38" s="37"/>
      <c r="L38" s="37">
        <f t="shared" si="12"/>
        <v>0</v>
      </c>
      <c r="M38" s="49"/>
      <c r="N38" s="37"/>
      <c r="O38" s="49"/>
    </row>
    <row r="39" spans="1:15" x14ac:dyDescent="0.2">
      <c r="A39" s="53"/>
      <c r="B39" s="31"/>
      <c r="C39" s="31"/>
      <c r="D39" s="31"/>
      <c r="E39" s="37"/>
      <c r="F39" s="37"/>
      <c r="G39" s="37"/>
      <c r="H39" s="37"/>
      <c r="I39" s="37"/>
      <c r="J39" s="37"/>
      <c r="K39" s="37"/>
      <c r="L39" s="37"/>
      <c r="M39" s="49"/>
      <c r="N39" s="37"/>
      <c r="O39" s="49"/>
    </row>
    <row r="40" spans="1:15" x14ac:dyDescent="0.2">
      <c r="A40" s="53"/>
      <c r="B40" s="31"/>
      <c r="C40" s="31" t="s">
        <v>1837</v>
      </c>
      <c r="D40" s="31" t="s">
        <v>358</v>
      </c>
      <c r="E40" s="37">
        <v>2073.2399999999998</v>
      </c>
      <c r="F40" s="37">
        <v>1838.4</v>
      </c>
      <c r="G40" s="37">
        <v>3251.78</v>
      </c>
      <c r="H40" s="37">
        <v>5845.07</v>
      </c>
      <c r="I40" s="37">
        <v>4515.45</v>
      </c>
      <c r="J40" s="37">
        <f t="shared" si="10"/>
        <v>6374.7529411764708</v>
      </c>
      <c r="K40" s="37">
        <f t="shared" ref="K40:K48" si="13">SUM(E40:H40)/4</f>
        <v>3252.1224999999999</v>
      </c>
      <c r="L40" s="37">
        <f>SUM(H40+J40)/2</f>
        <v>6109.9114705882348</v>
      </c>
      <c r="M40" s="49"/>
      <c r="N40" s="37">
        <v>8000</v>
      </c>
      <c r="O40" s="49"/>
    </row>
    <row r="41" spans="1:15" x14ac:dyDescent="0.2">
      <c r="A41" s="53"/>
      <c r="B41" s="31"/>
      <c r="C41" s="31" t="s">
        <v>1838</v>
      </c>
      <c r="D41" s="31" t="s">
        <v>314</v>
      </c>
      <c r="E41" s="37">
        <v>11482.98</v>
      </c>
      <c r="F41" s="37">
        <v>13924.01</v>
      </c>
      <c r="G41" s="37">
        <v>17992.439999999999</v>
      </c>
      <c r="H41" s="37">
        <v>18135.099999999999</v>
      </c>
      <c r="I41" s="37">
        <v>12902.74</v>
      </c>
      <c r="J41" s="37">
        <f t="shared" si="10"/>
        <v>18215.632941176471</v>
      </c>
      <c r="K41" s="37">
        <f t="shared" si="13"/>
        <v>15383.632499999998</v>
      </c>
      <c r="L41" s="37">
        <f t="shared" ref="L41:L48" si="14">SUM(H41+J41)/2</f>
        <v>18175.366470588233</v>
      </c>
      <c r="M41" s="49"/>
      <c r="N41" s="37">
        <v>20000</v>
      </c>
      <c r="O41" s="49"/>
    </row>
    <row r="42" spans="1:15" x14ac:dyDescent="0.2">
      <c r="A42" s="53"/>
      <c r="B42" s="31"/>
      <c r="C42" s="31" t="s">
        <v>1839</v>
      </c>
      <c r="D42" s="31" t="s">
        <v>329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f t="shared" si="10"/>
        <v>0</v>
      </c>
      <c r="K42" s="37">
        <f t="shared" si="13"/>
        <v>0</v>
      </c>
      <c r="L42" s="37">
        <f t="shared" si="14"/>
        <v>0</v>
      </c>
      <c r="M42" s="49"/>
      <c r="N42" s="37">
        <v>0</v>
      </c>
      <c r="O42" s="49"/>
    </row>
    <row r="43" spans="1:15" x14ac:dyDescent="0.2">
      <c r="A43" s="53"/>
      <c r="B43" s="31"/>
      <c r="C43" s="31" t="s">
        <v>1840</v>
      </c>
      <c r="D43" s="31" t="s">
        <v>362</v>
      </c>
      <c r="E43" s="37">
        <v>15562.5</v>
      </c>
      <c r="F43" s="37">
        <v>25142.58</v>
      </c>
      <c r="G43" s="37">
        <v>15425.05</v>
      </c>
      <c r="H43" s="37">
        <v>37172</v>
      </c>
      <c r="I43" s="37">
        <v>0</v>
      </c>
      <c r="J43" s="37">
        <f t="shared" si="10"/>
        <v>0</v>
      </c>
      <c r="K43" s="37">
        <f t="shared" si="13"/>
        <v>23325.532500000001</v>
      </c>
      <c r="L43" s="37">
        <f t="shared" si="14"/>
        <v>18586</v>
      </c>
      <c r="M43" s="49"/>
      <c r="N43" s="37">
        <v>18500</v>
      </c>
      <c r="O43" s="49"/>
    </row>
    <row r="44" spans="1:15" x14ac:dyDescent="0.2">
      <c r="A44" s="53"/>
      <c r="B44" s="31"/>
      <c r="C44" s="31" t="s">
        <v>1841</v>
      </c>
      <c r="D44" s="31" t="s">
        <v>365</v>
      </c>
      <c r="E44" s="37">
        <v>0</v>
      </c>
      <c r="F44" s="37">
        <v>0</v>
      </c>
      <c r="G44" s="37">
        <v>3765.75</v>
      </c>
      <c r="H44" s="37">
        <v>681.75</v>
      </c>
      <c r="I44" s="37">
        <v>0</v>
      </c>
      <c r="J44" s="37">
        <f t="shared" si="10"/>
        <v>0</v>
      </c>
      <c r="K44" s="37">
        <f t="shared" si="13"/>
        <v>1111.875</v>
      </c>
      <c r="L44" s="37">
        <f t="shared" si="14"/>
        <v>340.875</v>
      </c>
      <c r="M44" s="49"/>
      <c r="N44" s="37">
        <v>1100</v>
      </c>
      <c r="O44" s="49"/>
    </row>
    <row r="45" spans="1:15" x14ac:dyDescent="0.2">
      <c r="A45" s="53"/>
      <c r="B45" s="31"/>
      <c r="C45" s="31" t="s">
        <v>1842</v>
      </c>
      <c r="D45" s="31" t="s">
        <v>331</v>
      </c>
      <c r="E45" s="37">
        <v>31174.06</v>
      </c>
      <c r="F45" s="37">
        <v>22569.599999999999</v>
      </c>
      <c r="G45" s="37">
        <v>32719.49</v>
      </c>
      <c r="H45" s="37">
        <v>34989.08</v>
      </c>
      <c r="I45" s="37">
        <v>22675.65</v>
      </c>
      <c r="J45" s="37">
        <f t="shared" si="10"/>
        <v>32012.682352941178</v>
      </c>
      <c r="K45" s="37">
        <f t="shared" si="13"/>
        <v>30363.057500000003</v>
      </c>
      <c r="L45" s="37">
        <f t="shared" si="14"/>
        <v>33500.88117647059</v>
      </c>
      <c r="M45" s="49"/>
      <c r="N45" s="37">
        <v>35000</v>
      </c>
      <c r="O45" s="49"/>
    </row>
    <row r="46" spans="1:15" x14ac:dyDescent="0.2">
      <c r="A46" s="53"/>
      <c r="B46" s="31"/>
      <c r="C46" s="31" t="s">
        <v>1843</v>
      </c>
      <c r="D46" s="31" t="s">
        <v>1668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f t="shared" si="10"/>
        <v>0</v>
      </c>
      <c r="K46" s="37">
        <f t="shared" si="13"/>
        <v>0</v>
      </c>
      <c r="L46" s="37">
        <f t="shared" si="14"/>
        <v>0</v>
      </c>
      <c r="M46" s="49"/>
      <c r="N46" s="37">
        <v>0</v>
      </c>
      <c r="O46" s="49"/>
    </row>
    <row r="47" spans="1:15" x14ac:dyDescent="0.2">
      <c r="A47" s="53"/>
      <c r="B47" s="31"/>
      <c r="C47" s="31"/>
      <c r="D47" s="31"/>
      <c r="E47" s="37" t="s">
        <v>47</v>
      </c>
      <c r="F47" s="37" t="s">
        <v>47</v>
      </c>
      <c r="G47" s="37" t="s">
        <v>47</v>
      </c>
      <c r="H47" s="37" t="s">
        <v>47</v>
      </c>
      <c r="I47" s="37" t="s">
        <v>47</v>
      </c>
      <c r="J47" s="37"/>
      <c r="K47" s="37"/>
      <c r="L47" s="37"/>
      <c r="M47" s="49"/>
      <c r="N47" s="37"/>
      <c r="O47" s="49"/>
    </row>
    <row r="48" spans="1:15" x14ac:dyDescent="0.2">
      <c r="A48" s="53"/>
      <c r="B48" s="31"/>
      <c r="C48" s="31"/>
      <c r="D48" s="4" t="s">
        <v>1669</v>
      </c>
      <c r="E48" s="5">
        <v>60292.78</v>
      </c>
      <c r="F48" s="5">
        <v>63474.59</v>
      </c>
      <c r="G48" s="5">
        <v>73154.509999999995</v>
      </c>
      <c r="H48" s="5">
        <v>96823</v>
      </c>
      <c r="I48" s="5">
        <v>40093.839999999997</v>
      </c>
      <c r="J48" s="5">
        <f t="shared" si="10"/>
        <v>56603.068235294108</v>
      </c>
      <c r="K48" s="37">
        <f t="shared" si="13"/>
        <v>73436.22</v>
      </c>
      <c r="L48" s="37">
        <f t="shared" si="14"/>
        <v>76713.034117647054</v>
      </c>
      <c r="M48" s="49"/>
      <c r="N48" s="5">
        <f>SUM(N40:N47)</f>
        <v>82600</v>
      </c>
      <c r="O48" s="49"/>
    </row>
    <row r="49" spans="1:15" x14ac:dyDescent="0.2">
      <c r="A49" s="53"/>
      <c r="B49" s="31"/>
      <c r="C49" s="31"/>
      <c r="D49" s="31"/>
      <c r="E49" s="37"/>
      <c r="F49" s="37"/>
      <c r="G49" s="37"/>
      <c r="H49" s="37"/>
      <c r="I49" s="37"/>
      <c r="J49" s="37"/>
      <c r="K49" s="37"/>
      <c r="L49" s="37"/>
      <c r="M49" s="49"/>
      <c r="N49" s="37"/>
      <c r="O49" s="49"/>
    </row>
    <row r="50" spans="1:15" x14ac:dyDescent="0.2">
      <c r="A50" s="53"/>
      <c r="B50" s="31"/>
      <c r="C50" s="31"/>
      <c r="D50" s="31" t="s">
        <v>1670</v>
      </c>
      <c r="E50" s="37"/>
      <c r="F50" s="37"/>
      <c r="G50" s="37"/>
      <c r="H50" s="37"/>
      <c r="I50" s="37"/>
      <c r="J50" s="37"/>
      <c r="K50" s="37"/>
      <c r="L50" s="37"/>
      <c r="M50" s="49"/>
      <c r="N50" s="37"/>
      <c r="O50" s="49"/>
    </row>
    <row r="51" spans="1:15" x14ac:dyDescent="0.2">
      <c r="A51" s="53"/>
      <c r="B51" s="31"/>
      <c r="C51" s="31"/>
      <c r="D51" s="31"/>
      <c r="E51" s="37"/>
      <c r="F51" s="37"/>
      <c r="G51" s="37"/>
      <c r="H51" s="37"/>
      <c r="I51" s="37"/>
      <c r="J51" s="37"/>
      <c r="K51" s="37"/>
      <c r="L51" s="37"/>
      <c r="M51" s="49"/>
      <c r="N51" s="37"/>
      <c r="O51" s="49"/>
    </row>
    <row r="52" spans="1:15" x14ac:dyDescent="0.2">
      <c r="A52" s="53"/>
      <c r="B52" s="31"/>
      <c r="C52" s="31"/>
      <c r="D52" s="31" t="s">
        <v>1671</v>
      </c>
      <c r="E52" s="37"/>
      <c r="F52" s="37"/>
      <c r="G52" s="37"/>
      <c r="H52" s="37"/>
      <c r="I52" s="37"/>
      <c r="J52" s="37"/>
      <c r="K52" s="37"/>
      <c r="L52" s="37"/>
      <c r="M52" s="49"/>
      <c r="N52" s="37"/>
      <c r="O52" s="49"/>
    </row>
    <row r="53" spans="1:15" x14ac:dyDescent="0.2">
      <c r="A53" s="53"/>
      <c r="B53" s="31"/>
      <c r="C53" s="31"/>
      <c r="D53" s="31"/>
      <c r="E53" s="37"/>
      <c r="F53" s="37"/>
      <c r="G53" s="37"/>
      <c r="H53" s="37"/>
      <c r="I53" s="37"/>
      <c r="J53" s="37"/>
      <c r="K53" s="37"/>
      <c r="L53" s="37"/>
      <c r="M53" s="49"/>
      <c r="N53" s="37"/>
      <c r="O53" s="49"/>
    </row>
    <row r="54" spans="1:15" x14ac:dyDescent="0.2">
      <c r="A54" s="53"/>
      <c r="B54" s="31"/>
      <c r="C54" s="31" t="s">
        <v>1844</v>
      </c>
      <c r="D54" s="31" t="s">
        <v>1673</v>
      </c>
      <c r="E54" s="37">
        <v>668.67</v>
      </c>
      <c r="F54" s="37">
        <v>402</v>
      </c>
      <c r="G54" s="37">
        <v>220</v>
      </c>
      <c r="H54" s="37">
        <v>703.03</v>
      </c>
      <c r="I54" s="37">
        <v>174.94</v>
      </c>
      <c r="J54" s="37">
        <f t="shared" ref="J54:J56" si="15">+(I54/8.5)*12</f>
        <v>246.97411764705885</v>
      </c>
      <c r="K54" s="37">
        <f t="shared" ref="K54" si="16">SUM(E54:H54)/4</f>
        <v>498.42500000000001</v>
      </c>
      <c r="L54" s="37">
        <f>SUM(H54+J54)/2</f>
        <v>475.00205882352941</v>
      </c>
      <c r="M54" s="49"/>
      <c r="N54" s="37">
        <v>2500</v>
      </c>
      <c r="O54" s="49"/>
    </row>
    <row r="55" spans="1:15" x14ac:dyDescent="0.2">
      <c r="A55" s="53"/>
      <c r="B55" s="31"/>
      <c r="C55" s="31"/>
      <c r="D55" s="31"/>
      <c r="E55" s="37" t="s">
        <v>47</v>
      </c>
      <c r="F55" s="37" t="s">
        <v>47</v>
      </c>
      <c r="G55" s="37" t="s">
        <v>47</v>
      </c>
      <c r="H55" s="37" t="s">
        <v>47</v>
      </c>
      <c r="I55" s="37" t="s">
        <v>47</v>
      </c>
      <c r="J55" s="37"/>
      <c r="K55" s="37"/>
      <c r="L55" s="37"/>
      <c r="M55" s="49"/>
      <c r="N55" s="37"/>
      <c r="O55" s="49"/>
    </row>
    <row r="56" spans="1:15" x14ac:dyDescent="0.2">
      <c r="A56" s="53"/>
      <c r="B56" s="31"/>
      <c r="C56" s="31"/>
      <c r="D56" s="4" t="s">
        <v>1674</v>
      </c>
      <c r="E56" s="5">
        <v>668.67</v>
      </c>
      <c r="F56" s="5">
        <v>402</v>
      </c>
      <c r="G56" s="5">
        <v>220</v>
      </c>
      <c r="H56" s="5">
        <v>703.03</v>
      </c>
      <c r="I56" s="5">
        <v>174.94</v>
      </c>
      <c r="J56" s="5">
        <f t="shared" si="15"/>
        <v>246.97411764705885</v>
      </c>
      <c r="K56" s="37">
        <f t="shared" ref="K56" si="17">SUM(E56:H56)/4</f>
        <v>498.42500000000001</v>
      </c>
      <c r="L56" s="37">
        <f>SUM(H56+J56)/2</f>
        <v>475.00205882352941</v>
      </c>
      <c r="M56" s="49"/>
      <c r="N56" s="5">
        <v>2500</v>
      </c>
      <c r="O56" s="49"/>
    </row>
    <row r="57" spans="1:15" x14ac:dyDescent="0.2">
      <c r="A57" s="53"/>
      <c r="B57" s="31"/>
      <c r="C57" s="31"/>
      <c r="D57" s="31"/>
      <c r="E57" s="37"/>
      <c r="F57" s="37"/>
      <c r="G57" s="37"/>
      <c r="H57" s="37"/>
      <c r="I57" s="37"/>
      <c r="J57" s="37"/>
      <c r="K57" s="37"/>
      <c r="L57" s="37"/>
      <c r="M57" s="49"/>
      <c r="N57" s="37"/>
      <c r="O57" s="49"/>
    </row>
    <row r="58" spans="1:15" x14ac:dyDescent="0.2">
      <c r="A58" s="53"/>
      <c r="B58" s="31"/>
      <c r="C58" s="31"/>
      <c r="D58" s="31" t="s">
        <v>1675</v>
      </c>
      <c r="E58" s="37"/>
      <c r="F58" s="37"/>
      <c r="G58" s="37"/>
      <c r="H58" s="37"/>
      <c r="I58" s="37"/>
      <c r="J58" s="37"/>
      <c r="K58" s="37"/>
      <c r="L58" s="37"/>
      <c r="M58" s="49"/>
      <c r="N58" s="37"/>
      <c r="O58" s="49"/>
    </row>
    <row r="59" spans="1:15" x14ac:dyDescent="0.2">
      <c r="A59" s="53"/>
      <c r="B59" s="31"/>
      <c r="C59" s="31"/>
      <c r="D59" s="31"/>
      <c r="E59" s="37"/>
      <c r="F59" s="37"/>
      <c r="G59" s="37"/>
      <c r="H59" s="37"/>
      <c r="I59" s="37"/>
      <c r="J59" s="37"/>
      <c r="K59" s="37"/>
      <c r="L59" s="37"/>
      <c r="M59" s="49"/>
      <c r="N59" s="37"/>
      <c r="O59" s="49"/>
    </row>
    <row r="60" spans="1:15" x14ac:dyDescent="0.2">
      <c r="A60" s="53"/>
      <c r="B60" s="31"/>
      <c r="C60" s="31" t="s">
        <v>1845</v>
      </c>
      <c r="D60" s="31" t="s">
        <v>974</v>
      </c>
      <c r="E60" s="37">
        <v>0</v>
      </c>
      <c r="F60" s="37">
        <v>0</v>
      </c>
      <c r="G60" s="37">
        <v>329.67</v>
      </c>
      <c r="H60" s="37">
        <v>53.2</v>
      </c>
      <c r="I60" s="37">
        <v>0</v>
      </c>
      <c r="J60" s="37">
        <f t="shared" ref="J60:J76" si="18">+(I60/8.5)*12</f>
        <v>0</v>
      </c>
      <c r="K60" s="37">
        <f t="shared" ref="K60:K76" si="19">SUM(E60:H60)/4</f>
        <v>95.717500000000001</v>
      </c>
      <c r="L60" s="37">
        <f>SUM(H60+J60)/2</f>
        <v>26.6</v>
      </c>
      <c r="M60" s="49"/>
      <c r="N60" s="37">
        <v>300</v>
      </c>
      <c r="O60" s="49"/>
    </row>
    <row r="61" spans="1:15" x14ac:dyDescent="0.2">
      <c r="A61" s="53"/>
      <c r="B61" s="31"/>
      <c r="C61" s="31" t="s">
        <v>1846</v>
      </c>
      <c r="D61" s="31" t="s">
        <v>377</v>
      </c>
      <c r="E61" s="37">
        <v>360</v>
      </c>
      <c r="F61" s="37">
        <v>270</v>
      </c>
      <c r="G61" s="37">
        <v>360</v>
      </c>
      <c r="H61" s="37">
        <v>360</v>
      </c>
      <c r="I61" s="37">
        <v>270</v>
      </c>
      <c r="J61" s="37">
        <f t="shared" si="18"/>
        <v>381.1764705882353</v>
      </c>
      <c r="K61" s="37">
        <f t="shared" si="19"/>
        <v>337.5</v>
      </c>
      <c r="L61" s="37">
        <f t="shared" ref="L61:L76" si="20">SUM(H61+J61)/2</f>
        <v>370.58823529411768</v>
      </c>
      <c r="M61" s="49"/>
      <c r="N61" s="37">
        <v>300</v>
      </c>
      <c r="O61" s="49"/>
    </row>
    <row r="62" spans="1:15" x14ac:dyDescent="0.2">
      <c r="A62" s="53"/>
      <c r="B62" s="31"/>
      <c r="C62" s="31" t="s">
        <v>1847</v>
      </c>
      <c r="D62" s="31" t="s">
        <v>379</v>
      </c>
      <c r="E62" s="37">
        <v>4500.01</v>
      </c>
      <c r="F62" s="37">
        <v>5687.5</v>
      </c>
      <c r="G62" s="37">
        <v>4000</v>
      </c>
      <c r="H62" s="37">
        <v>7621.95</v>
      </c>
      <c r="I62" s="37">
        <v>412.81</v>
      </c>
      <c r="J62" s="37">
        <f t="shared" si="18"/>
        <v>582.79058823529408</v>
      </c>
      <c r="K62" s="37">
        <f t="shared" si="19"/>
        <v>5452.3649999999998</v>
      </c>
      <c r="L62" s="37">
        <f t="shared" si="20"/>
        <v>4102.3702941176471</v>
      </c>
      <c r="M62" s="49"/>
      <c r="N62" s="37">
        <v>5000</v>
      </c>
      <c r="O62" s="49"/>
    </row>
    <row r="63" spans="1:15" x14ac:dyDescent="0.2">
      <c r="A63" s="53"/>
      <c r="B63" s="31"/>
      <c r="C63" s="31" t="s">
        <v>1848</v>
      </c>
      <c r="D63" s="31" t="s">
        <v>383</v>
      </c>
      <c r="E63" s="37">
        <v>0</v>
      </c>
      <c r="F63" s="37">
        <v>0</v>
      </c>
      <c r="G63" s="37">
        <v>265.56</v>
      </c>
      <c r="H63" s="37">
        <v>0</v>
      </c>
      <c r="I63" s="37">
        <v>0</v>
      </c>
      <c r="J63" s="37">
        <f t="shared" si="18"/>
        <v>0</v>
      </c>
      <c r="K63" s="37">
        <f t="shared" si="19"/>
        <v>66.39</v>
      </c>
      <c r="L63" s="37">
        <f t="shared" si="20"/>
        <v>0</v>
      </c>
      <c r="M63" s="49"/>
      <c r="N63" s="37">
        <v>0</v>
      </c>
      <c r="O63" s="49"/>
    </row>
    <row r="64" spans="1:15" x14ac:dyDescent="0.2">
      <c r="A64" s="53"/>
      <c r="B64" s="31"/>
      <c r="C64" s="31" t="s">
        <v>1849</v>
      </c>
      <c r="D64" s="31" t="s">
        <v>385</v>
      </c>
      <c r="E64" s="37">
        <v>30830.02</v>
      </c>
      <c r="F64" s="37">
        <v>28793.7</v>
      </c>
      <c r="G64" s="37">
        <v>31147.8</v>
      </c>
      <c r="H64" s="37">
        <v>31142</v>
      </c>
      <c r="I64" s="37">
        <v>0</v>
      </c>
      <c r="J64" s="37">
        <f t="shared" si="18"/>
        <v>0</v>
      </c>
      <c r="K64" s="37">
        <f t="shared" si="19"/>
        <v>30478.38</v>
      </c>
      <c r="L64" s="37">
        <f t="shared" si="20"/>
        <v>15571</v>
      </c>
      <c r="M64" s="49"/>
      <c r="N64" s="37">
        <v>32000</v>
      </c>
      <c r="O64" s="49"/>
    </row>
    <row r="65" spans="1:15" x14ac:dyDescent="0.2">
      <c r="A65" s="53"/>
      <c r="B65" s="31"/>
      <c r="C65" s="31" t="s">
        <v>1850</v>
      </c>
      <c r="D65" s="31" t="s">
        <v>1851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f t="shared" si="18"/>
        <v>0</v>
      </c>
      <c r="K65" s="37">
        <f t="shared" si="19"/>
        <v>0</v>
      </c>
      <c r="L65" s="37">
        <f t="shared" si="20"/>
        <v>0</v>
      </c>
      <c r="M65" s="49"/>
      <c r="N65" s="37"/>
      <c r="O65" s="49"/>
    </row>
    <row r="66" spans="1:15" x14ac:dyDescent="0.2">
      <c r="A66" s="53"/>
      <c r="B66" s="31"/>
      <c r="C66" s="31" t="s">
        <v>1852</v>
      </c>
      <c r="D66" s="31" t="s">
        <v>587</v>
      </c>
      <c r="E66" s="37">
        <v>93560.08</v>
      </c>
      <c r="F66" s="37">
        <v>101645.85</v>
      </c>
      <c r="G66" s="37">
        <v>95651.79</v>
      </c>
      <c r="H66" s="37">
        <v>126895.9</v>
      </c>
      <c r="I66" s="37">
        <v>104743.18</v>
      </c>
      <c r="J66" s="37">
        <f t="shared" si="18"/>
        <v>147872.72470588234</v>
      </c>
      <c r="K66" s="37">
        <f t="shared" si="19"/>
        <v>104438.405</v>
      </c>
      <c r="L66" s="37">
        <f t="shared" si="20"/>
        <v>137384.31235294117</v>
      </c>
      <c r="M66" s="49"/>
      <c r="N66" s="37">
        <v>148000</v>
      </c>
      <c r="O66" s="49"/>
    </row>
    <row r="67" spans="1:15" x14ac:dyDescent="0.2">
      <c r="A67" s="53"/>
      <c r="B67" s="31"/>
      <c r="C67" s="31" t="s">
        <v>1853</v>
      </c>
      <c r="D67" s="31" t="s">
        <v>589</v>
      </c>
      <c r="E67" s="37">
        <v>0</v>
      </c>
      <c r="F67" s="37">
        <v>842.88</v>
      </c>
      <c r="G67" s="37">
        <v>948.25</v>
      </c>
      <c r="H67" s="37">
        <v>992.89</v>
      </c>
      <c r="I67" s="37">
        <v>3126.7</v>
      </c>
      <c r="J67" s="37">
        <f t="shared" si="18"/>
        <v>4414.1647058823528</v>
      </c>
      <c r="K67" s="37">
        <f t="shared" si="19"/>
        <v>696.005</v>
      </c>
      <c r="L67" s="37">
        <f t="shared" si="20"/>
        <v>2703.5273529411766</v>
      </c>
      <c r="M67" s="49"/>
      <c r="N67" s="37">
        <v>4500</v>
      </c>
      <c r="O67" s="49"/>
    </row>
    <row r="68" spans="1:15" x14ac:dyDescent="0.2">
      <c r="A68" s="53"/>
      <c r="B68" s="31"/>
      <c r="C68" s="31" t="s">
        <v>1854</v>
      </c>
      <c r="D68" s="31" t="s">
        <v>804</v>
      </c>
      <c r="E68" s="37">
        <v>0</v>
      </c>
      <c r="F68" s="37">
        <v>1952.32</v>
      </c>
      <c r="G68" s="37">
        <v>2440.27</v>
      </c>
      <c r="H68" s="37">
        <v>1436.33</v>
      </c>
      <c r="I68" s="37">
        <v>615.4</v>
      </c>
      <c r="J68" s="37">
        <f t="shared" si="18"/>
        <v>868.8</v>
      </c>
      <c r="K68" s="37">
        <f t="shared" si="19"/>
        <v>1457.23</v>
      </c>
      <c r="L68" s="37">
        <f t="shared" si="20"/>
        <v>1152.5650000000001</v>
      </c>
      <c r="M68" s="49"/>
      <c r="N68" s="37">
        <v>1000</v>
      </c>
      <c r="O68" s="49"/>
    </row>
    <row r="69" spans="1:15" x14ac:dyDescent="0.2">
      <c r="A69" s="53"/>
      <c r="B69" s="31"/>
      <c r="C69" s="31" t="s">
        <v>1855</v>
      </c>
      <c r="D69" s="31" t="s">
        <v>427</v>
      </c>
      <c r="E69" s="37">
        <v>0</v>
      </c>
      <c r="F69" s="37">
        <v>3011.13</v>
      </c>
      <c r="G69" s="37">
        <v>3101.14</v>
      </c>
      <c r="H69" s="37">
        <v>4169.6499999999996</v>
      </c>
      <c r="I69" s="37">
        <v>2175.48</v>
      </c>
      <c r="J69" s="37">
        <f t="shared" si="18"/>
        <v>3071.2658823529409</v>
      </c>
      <c r="K69" s="37">
        <f t="shared" si="19"/>
        <v>2570.48</v>
      </c>
      <c r="L69" s="37">
        <f t="shared" si="20"/>
        <v>3620.4579411764703</v>
      </c>
      <c r="M69" s="49"/>
      <c r="N69" s="37">
        <v>3200</v>
      </c>
      <c r="O69" s="49"/>
    </row>
    <row r="70" spans="1:15" x14ac:dyDescent="0.2">
      <c r="A70" s="53"/>
      <c r="B70" s="31"/>
      <c r="C70" s="31" t="s">
        <v>1856</v>
      </c>
      <c r="D70" s="31" t="s">
        <v>318</v>
      </c>
      <c r="E70" s="37">
        <v>0</v>
      </c>
      <c r="F70" s="37">
        <v>0</v>
      </c>
      <c r="G70" s="37">
        <v>275.5</v>
      </c>
      <c r="H70" s="37">
        <v>0</v>
      </c>
      <c r="I70" s="37">
        <v>0</v>
      </c>
      <c r="J70" s="37">
        <f t="shared" si="18"/>
        <v>0</v>
      </c>
      <c r="K70" s="37">
        <f t="shared" si="19"/>
        <v>68.875</v>
      </c>
      <c r="L70" s="37">
        <f t="shared" si="20"/>
        <v>0</v>
      </c>
      <c r="M70" s="49"/>
      <c r="N70" s="37">
        <v>0</v>
      </c>
      <c r="O70" s="49"/>
    </row>
    <row r="71" spans="1:15" x14ac:dyDescent="0.2">
      <c r="A71" s="53"/>
      <c r="B71" s="31"/>
      <c r="C71" s="31" t="s">
        <v>1857</v>
      </c>
      <c r="D71" s="31" t="s">
        <v>1697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f t="shared" si="18"/>
        <v>0</v>
      </c>
      <c r="K71" s="37">
        <f t="shared" si="19"/>
        <v>0</v>
      </c>
      <c r="L71" s="37">
        <f t="shared" si="20"/>
        <v>0</v>
      </c>
      <c r="M71" s="49"/>
      <c r="N71" s="37">
        <v>0</v>
      </c>
      <c r="O71" s="49"/>
    </row>
    <row r="72" spans="1:15" x14ac:dyDescent="0.2">
      <c r="A72" s="53"/>
      <c r="B72" s="31"/>
      <c r="C72" s="31" t="s">
        <v>1858</v>
      </c>
      <c r="D72" s="31" t="s">
        <v>1699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f t="shared" si="18"/>
        <v>0</v>
      </c>
      <c r="K72" s="37">
        <f t="shared" si="19"/>
        <v>0</v>
      </c>
      <c r="L72" s="37">
        <f t="shared" si="20"/>
        <v>0</v>
      </c>
      <c r="M72" s="49"/>
      <c r="N72" s="37">
        <v>0</v>
      </c>
      <c r="O72" s="49"/>
    </row>
    <row r="73" spans="1:15" x14ac:dyDescent="0.2">
      <c r="A73" s="53"/>
      <c r="B73" s="31"/>
      <c r="C73" s="31" t="s">
        <v>1859</v>
      </c>
      <c r="D73" s="31" t="s">
        <v>1860</v>
      </c>
      <c r="E73" s="37">
        <v>43568.3</v>
      </c>
      <c r="F73" s="37">
        <v>85308.43</v>
      </c>
      <c r="G73" s="37">
        <v>49805.760000000002</v>
      </c>
      <c r="H73" s="37">
        <v>5007.12</v>
      </c>
      <c r="I73" s="37">
        <v>5681.58</v>
      </c>
      <c r="J73" s="37">
        <f t="shared" si="18"/>
        <v>8021.0541176470579</v>
      </c>
      <c r="K73" s="37">
        <f t="shared" si="19"/>
        <v>45922.402499999997</v>
      </c>
      <c r="L73" s="37">
        <f t="shared" si="20"/>
        <v>6514.0870588235284</v>
      </c>
      <c r="M73" s="49"/>
      <c r="N73" s="37">
        <v>10000</v>
      </c>
      <c r="O73" s="49"/>
    </row>
    <row r="74" spans="1:15" x14ac:dyDescent="0.2">
      <c r="A74" s="53"/>
      <c r="B74" s="31"/>
      <c r="C74" s="31" t="s">
        <v>1861</v>
      </c>
      <c r="D74" s="31" t="s">
        <v>1270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f t="shared" si="18"/>
        <v>0</v>
      </c>
      <c r="K74" s="37">
        <f t="shared" si="19"/>
        <v>0</v>
      </c>
      <c r="L74" s="37">
        <f t="shared" si="20"/>
        <v>0</v>
      </c>
      <c r="M74" s="49"/>
      <c r="N74" s="37">
        <v>0</v>
      </c>
      <c r="O74" s="49"/>
    </row>
    <row r="75" spans="1:15" x14ac:dyDescent="0.2">
      <c r="A75" s="53"/>
      <c r="B75" s="31"/>
      <c r="C75" s="31"/>
      <c r="D75" s="31"/>
      <c r="E75" s="37" t="s">
        <v>47</v>
      </c>
      <c r="F75" s="37" t="s">
        <v>47</v>
      </c>
      <c r="G75" s="37" t="s">
        <v>47</v>
      </c>
      <c r="H75" s="37" t="s">
        <v>47</v>
      </c>
      <c r="I75" s="37" t="s">
        <v>47</v>
      </c>
      <c r="J75" s="37"/>
      <c r="K75" s="37"/>
      <c r="L75" s="37"/>
      <c r="M75" s="49"/>
      <c r="N75" s="37"/>
      <c r="O75" s="49"/>
    </row>
    <row r="76" spans="1:15" x14ac:dyDescent="0.2">
      <c r="A76" s="53"/>
      <c r="B76" s="31"/>
      <c r="C76" s="31"/>
      <c r="D76" s="4" t="s">
        <v>1705</v>
      </c>
      <c r="E76" s="5">
        <v>172818.41</v>
      </c>
      <c r="F76" s="5">
        <v>227511.81</v>
      </c>
      <c r="G76" s="5">
        <v>188325.74</v>
      </c>
      <c r="H76" s="5">
        <v>177679.04</v>
      </c>
      <c r="I76" s="5">
        <v>117025.15</v>
      </c>
      <c r="J76" s="5">
        <f t="shared" si="18"/>
        <v>165211.97647058824</v>
      </c>
      <c r="K76" s="37">
        <f t="shared" si="19"/>
        <v>191583.75</v>
      </c>
      <c r="L76" s="37">
        <f t="shared" si="20"/>
        <v>171445.50823529414</v>
      </c>
      <c r="M76" s="49"/>
      <c r="N76" s="5">
        <f>SUM(N60:N74)</f>
        <v>204300</v>
      </c>
      <c r="O76" s="49"/>
    </row>
    <row r="77" spans="1:15" x14ac:dyDescent="0.2">
      <c r="A77" s="53"/>
      <c r="B77" s="31"/>
      <c r="C77" s="31"/>
      <c r="D77" s="31"/>
      <c r="E77" s="37"/>
      <c r="F77" s="37"/>
      <c r="G77" s="37"/>
      <c r="H77" s="37"/>
      <c r="I77" s="37"/>
      <c r="J77" s="37"/>
      <c r="K77" s="37"/>
      <c r="L77" s="37"/>
      <c r="M77" s="49"/>
      <c r="N77" s="37"/>
      <c r="O77" s="49"/>
    </row>
    <row r="78" spans="1:15" x14ac:dyDescent="0.2">
      <c r="A78" s="53"/>
      <c r="B78" s="31"/>
      <c r="C78" s="31"/>
      <c r="D78" s="31" t="s">
        <v>1706</v>
      </c>
      <c r="E78" s="37"/>
      <c r="F78" s="37"/>
      <c r="G78" s="37"/>
      <c r="H78" s="37"/>
      <c r="I78" s="37"/>
      <c r="J78" s="37"/>
      <c r="K78" s="37"/>
      <c r="L78" s="37"/>
      <c r="M78" s="49"/>
      <c r="N78" s="37"/>
      <c r="O78" s="49"/>
    </row>
    <row r="79" spans="1:15" x14ac:dyDescent="0.2">
      <c r="A79" s="53"/>
      <c r="B79" s="31"/>
      <c r="C79" s="31"/>
      <c r="D79" s="31"/>
      <c r="E79" s="37"/>
      <c r="F79" s="37"/>
      <c r="G79" s="37"/>
      <c r="H79" s="37"/>
      <c r="I79" s="37"/>
      <c r="J79" s="37"/>
      <c r="K79" s="37"/>
      <c r="L79" s="37"/>
      <c r="M79" s="49"/>
      <c r="N79" s="37"/>
      <c r="O79" s="49"/>
    </row>
    <row r="80" spans="1:15" x14ac:dyDescent="0.2">
      <c r="A80" s="53"/>
      <c r="B80" s="31"/>
      <c r="C80" s="31" t="s">
        <v>1862</v>
      </c>
      <c r="D80" s="31" t="s">
        <v>1863</v>
      </c>
      <c r="E80" s="37">
        <v>19223.39</v>
      </c>
      <c r="F80" s="37">
        <v>14439.47</v>
      </c>
      <c r="G80" s="37">
        <v>15252.91</v>
      </c>
      <c r="H80" s="37">
        <v>21153.11</v>
      </c>
      <c r="I80" s="37">
        <v>19425.009999999998</v>
      </c>
      <c r="J80" s="37">
        <f t="shared" ref="J80:J86" si="21">+(I80/8.5)*12</f>
        <v>27423.543529411763</v>
      </c>
      <c r="K80" s="37">
        <f t="shared" ref="K80:K86" si="22">SUM(E80:H80)/4</f>
        <v>17517.22</v>
      </c>
      <c r="L80" s="37">
        <f>SUM(H80+J80)/2</f>
        <v>24288.326764705882</v>
      </c>
      <c r="M80" s="49"/>
      <c r="N80" s="37">
        <v>27500</v>
      </c>
      <c r="O80" s="49"/>
    </row>
    <row r="81" spans="1:15" x14ac:dyDescent="0.2">
      <c r="A81" s="53"/>
      <c r="B81" s="31"/>
      <c r="C81" s="31" t="s">
        <v>1864</v>
      </c>
      <c r="D81" s="31" t="s">
        <v>873</v>
      </c>
      <c r="E81" s="37">
        <v>187.52</v>
      </c>
      <c r="F81" s="37">
        <v>543.07000000000005</v>
      </c>
      <c r="G81" s="37">
        <v>5904.27</v>
      </c>
      <c r="H81" s="37">
        <v>2318.69</v>
      </c>
      <c r="I81" s="37">
        <v>758.48</v>
      </c>
      <c r="J81" s="37">
        <f t="shared" si="21"/>
        <v>1070.795294117647</v>
      </c>
      <c r="K81" s="37">
        <f t="shared" si="22"/>
        <v>2238.3875000000003</v>
      </c>
      <c r="L81" s="37">
        <f t="shared" ref="L81:L86" si="23">SUM(H81+J81)/2</f>
        <v>1694.7426470588234</v>
      </c>
      <c r="M81" s="49"/>
      <c r="N81" s="37">
        <v>2000</v>
      </c>
      <c r="O81" s="49"/>
    </row>
    <row r="82" spans="1:15" x14ac:dyDescent="0.2">
      <c r="A82" s="53"/>
      <c r="B82" s="31"/>
      <c r="C82" s="31" t="s">
        <v>1865</v>
      </c>
      <c r="D82" s="31" t="s">
        <v>443</v>
      </c>
      <c r="E82" s="37">
        <v>4043.67</v>
      </c>
      <c r="F82" s="37">
        <v>3567.89</v>
      </c>
      <c r="G82" s="37">
        <v>3738.14</v>
      </c>
      <c r="H82" s="37">
        <v>2609.25</v>
      </c>
      <c r="I82" s="37">
        <v>1816.67</v>
      </c>
      <c r="J82" s="37">
        <f t="shared" si="21"/>
        <v>2564.7105882352944</v>
      </c>
      <c r="K82" s="37">
        <f t="shared" si="22"/>
        <v>3489.7374999999997</v>
      </c>
      <c r="L82" s="37">
        <f t="shared" si="23"/>
        <v>2586.9802941176472</v>
      </c>
      <c r="M82" s="49"/>
      <c r="N82" s="37">
        <v>3000</v>
      </c>
      <c r="O82" s="49"/>
    </row>
    <row r="83" spans="1:15" x14ac:dyDescent="0.2">
      <c r="A83" s="53"/>
      <c r="B83" s="31"/>
      <c r="C83" s="31" t="s">
        <v>1866</v>
      </c>
      <c r="D83" s="31" t="s">
        <v>445</v>
      </c>
      <c r="E83" s="37">
        <v>4714.3500000000004</v>
      </c>
      <c r="F83" s="37">
        <v>7658.89</v>
      </c>
      <c r="G83" s="37">
        <v>5411.49</v>
      </c>
      <c r="H83" s="37">
        <v>5571.07</v>
      </c>
      <c r="I83" s="37">
        <v>4831.63</v>
      </c>
      <c r="J83" s="37">
        <f t="shared" si="21"/>
        <v>6821.1247058823537</v>
      </c>
      <c r="K83" s="37">
        <f t="shared" si="22"/>
        <v>5838.9500000000007</v>
      </c>
      <c r="L83" s="37">
        <f t="shared" si="23"/>
        <v>6196.0973529411767</v>
      </c>
      <c r="M83" s="49"/>
      <c r="N83" s="37">
        <v>7000</v>
      </c>
      <c r="O83" s="49"/>
    </row>
    <row r="84" spans="1:15" x14ac:dyDescent="0.2">
      <c r="A84" s="53"/>
      <c r="B84" s="31"/>
      <c r="C84" s="31" t="s">
        <v>1867</v>
      </c>
      <c r="D84" s="31" t="s">
        <v>447</v>
      </c>
      <c r="E84" s="37">
        <v>0</v>
      </c>
      <c r="F84" s="37">
        <v>0</v>
      </c>
      <c r="G84" s="37">
        <v>3403.24</v>
      </c>
      <c r="H84" s="37">
        <v>0</v>
      </c>
      <c r="I84" s="37">
        <v>0</v>
      </c>
      <c r="J84" s="37">
        <f t="shared" si="21"/>
        <v>0</v>
      </c>
      <c r="K84" s="37">
        <f t="shared" si="22"/>
        <v>850.81</v>
      </c>
      <c r="L84" s="37">
        <f t="shared" si="23"/>
        <v>0</v>
      </c>
      <c r="M84" s="49"/>
      <c r="N84" s="37">
        <v>5000</v>
      </c>
      <c r="O84" s="49"/>
    </row>
    <row r="85" spans="1:15" x14ac:dyDescent="0.2">
      <c r="A85" s="53"/>
      <c r="B85" s="31"/>
      <c r="C85" s="31"/>
      <c r="D85" s="31"/>
      <c r="E85" s="37" t="s">
        <v>47</v>
      </c>
      <c r="F85" s="37" t="s">
        <v>47</v>
      </c>
      <c r="G85" s="37" t="s">
        <v>47</v>
      </c>
      <c r="H85" s="37" t="s">
        <v>47</v>
      </c>
      <c r="I85" s="37" t="s">
        <v>47</v>
      </c>
      <c r="J85" s="37"/>
      <c r="K85" s="37"/>
      <c r="L85" s="37"/>
      <c r="M85" s="49"/>
      <c r="N85" s="37"/>
      <c r="O85" s="49"/>
    </row>
    <row r="86" spans="1:15" x14ac:dyDescent="0.2">
      <c r="A86" s="53"/>
      <c r="B86" s="31"/>
      <c r="C86" s="31"/>
      <c r="D86" s="4" t="s">
        <v>1724</v>
      </c>
      <c r="E86" s="5">
        <v>28168.93</v>
      </c>
      <c r="F86" s="5">
        <v>26209.32</v>
      </c>
      <c r="G86" s="5">
        <v>33710.050000000003</v>
      </c>
      <c r="H86" s="5">
        <v>31652.12</v>
      </c>
      <c r="I86" s="5">
        <v>26831.79</v>
      </c>
      <c r="J86" s="5">
        <f t="shared" si="21"/>
        <v>37880.17411764706</v>
      </c>
      <c r="K86" s="37">
        <f t="shared" si="22"/>
        <v>29935.105</v>
      </c>
      <c r="L86" s="37">
        <f t="shared" si="23"/>
        <v>34766.147058823532</v>
      </c>
      <c r="M86" s="49"/>
      <c r="N86" s="5">
        <f>SUM(N80:N85)</f>
        <v>44500</v>
      </c>
      <c r="O86" s="49"/>
    </row>
    <row r="87" spans="1:15" x14ac:dyDescent="0.2">
      <c r="A87" s="53"/>
      <c r="B87" s="31"/>
      <c r="C87" s="31"/>
      <c r="D87" s="31"/>
      <c r="E87" s="37"/>
      <c r="F87" s="37"/>
      <c r="G87" s="37"/>
      <c r="H87" s="37"/>
      <c r="I87" s="37"/>
      <c r="J87" s="37"/>
      <c r="K87" s="37"/>
      <c r="L87" s="37"/>
      <c r="M87" s="49"/>
      <c r="N87" s="37"/>
      <c r="O87" s="49"/>
    </row>
    <row r="88" spans="1:15" x14ac:dyDescent="0.2">
      <c r="A88" s="53"/>
      <c r="B88" s="31"/>
      <c r="C88" s="31"/>
      <c r="D88" s="31" t="s">
        <v>1733</v>
      </c>
      <c r="E88" s="37"/>
      <c r="F88" s="37"/>
      <c r="G88" s="37"/>
      <c r="H88" s="37"/>
      <c r="I88" s="37"/>
      <c r="J88" s="37"/>
      <c r="K88" s="37"/>
      <c r="L88" s="37"/>
      <c r="M88" s="49"/>
      <c r="N88" s="37"/>
      <c r="O88" s="49"/>
    </row>
    <row r="89" spans="1:15" x14ac:dyDescent="0.2">
      <c r="A89" s="53"/>
      <c r="B89" s="31"/>
      <c r="C89" s="31"/>
      <c r="D89" s="31"/>
      <c r="E89" s="37"/>
      <c r="F89" s="37"/>
      <c r="G89" s="37"/>
      <c r="H89" s="37"/>
      <c r="I89" s="37"/>
      <c r="J89" s="37"/>
      <c r="K89" s="37"/>
      <c r="L89" s="37"/>
      <c r="M89" s="49"/>
      <c r="N89" s="37"/>
      <c r="O89" s="49"/>
    </row>
    <row r="90" spans="1:15" x14ac:dyDescent="0.2">
      <c r="A90" s="53"/>
      <c r="B90" s="31"/>
      <c r="C90" s="31" t="s">
        <v>1868</v>
      </c>
      <c r="D90" s="31" t="s">
        <v>449</v>
      </c>
      <c r="E90" s="37">
        <v>0</v>
      </c>
      <c r="F90" s="37">
        <v>0</v>
      </c>
      <c r="G90" s="37">
        <v>128.51</v>
      </c>
      <c r="H90" s="37">
        <v>492.14</v>
      </c>
      <c r="I90" s="37">
        <v>0</v>
      </c>
      <c r="J90" s="37">
        <f t="shared" ref="J90:J96" si="24">+(I90/8.5)*12</f>
        <v>0</v>
      </c>
      <c r="K90" s="37">
        <f t="shared" ref="K90:K96" si="25">SUM(E90:H90)/4</f>
        <v>155.16249999999999</v>
      </c>
      <c r="L90" s="37">
        <f>SUM(H90+J90)/2</f>
        <v>246.07</v>
      </c>
      <c r="M90" s="49"/>
      <c r="N90" s="37">
        <v>0</v>
      </c>
      <c r="O90" s="49"/>
    </row>
    <row r="91" spans="1:15" x14ac:dyDescent="0.2">
      <c r="A91" s="53"/>
      <c r="B91" s="31"/>
      <c r="C91" s="31" t="s">
        <v>1869</v>
      </c>
      <c r="D91" s="31" t="s">
        <v>689</v>
      </c>
      <c r="E91" s="37">
        <v>11712.23</v>
      </c>
      <c r="F91" s="37">
        <v>25961.16</v>
      </c>
      <c r="G91" s="37">
        <v>11517.5</v>
      </c>
      <c r="H91" s="37">
        <v>50533.8</v>
      </c>
      <c r="I91" s="37">
        <v>12137.51</v>
      </c>
      <c r="J91" s="37">
        <f t="shared" si="24"/>
        <v>17135.30823529412</v>
      </c>
      <c r="K91" s="37">
        <f t="shared" si="25"/>
        <v>24931.172500000001</v>
      </c>
      <c r="L91" s="37">
        <f t="shared" ref="L91:L96" si="26">SUM(H91+J91)/2</f>
        <v>33834.554117647058</v>
      </c>
      <c r="M91" s="49"/>
      <c r="N91" s="37">
        <v>20000</v>
      </c>
      <c r="O91" s="49"/>
    </row>
    <row r="92" spans="1:15" x14ac:dyDescent="0.2">
      <c r="A92" s="53"/>
      <c r="B92" s="31"/>
      <c r="C92" s="31" t="s">
        <v>1870</v>
      </c>
      <c r="D92" s="31" t="s">
        <v>451</v>
      </c>
      <c r="E92" s="37">
        <v>0</v>
      </c>
      <c r="F92" s="37">
        <v>0</v>
      </c>
      <c r="G92" s="37">
        <v>201.5</v>
      </c>
      <c r="H92" s="37">
        <v>24.49</v>
      </c>
      <c r="I92" s="37">
        <v>249</v>
      </c>
      <c r="J92" s="37">
        <f t="shared" si="24"/>
        <v>351.52941176470586</v>
      </c>
      <c r="K92" s="37">
        <f t="shared" si="25"/>
        <v>56.497500000000002</v>
      </c>
      <c r="L92" s="37">
        <f t="shared" si="26"/>
        <v>188.00970588235293</v>
      </c>
      <c r="M92" s="49"/>
      <c r="N92" s="37">
        <v>4000</v>
      </c>
      <c r="O92" s="49"/>
    </row>
    <row r="93" spans="1:15" x14ac:dyDescent="0.2">
      <c r="A93" s="53"/>
      <c r="B93" s="31"/>
      <c r="C93" s="31" t="s">
        <v>1871</v>
      </c>
      <c r="D93" s="31" t="s">
        <v>591</v>
      </c>
      <c r="E93" s="37">
        <v>281.33</v>
      </c>
      <c r="F93" s="37">
        <v>251.87</v>
      </c>
      <c r="G93" s="37">
        <v>379.56</v>
      </c>
      <c r="H93" s="37">
        <v>248.63</v>
      </c>
      <c r="I93" s="37">
        <v>0</v>
      </c>
      <c r="J93" s="37">
        <f t="shared" si="24"/>
        <v>0</v>
      </c>
      <c r="K93" s="37">
        <f t="shared" si="25"/>
        <v>290.34749999999997</v>
      </c>
      <c r="L93" s="37">
        <f t="shared" si="26"/>
        <v>124.315</v>
      </c>
      <c r="M93" s="49"/>
      <c r="N93" s="37">
        <v>300</v>
      </c>
      <c r="O93" s="49"/>
    </row>
    <row r="94" spans="1:15" x14ac:dyDescent="0.2">
      <c r="A94" s="53"/>
      <c r="B94" s="31"/>
      <c r="C94" s="31" t="s">
        <v>1872</v>
      </c>
      <c r="D94" s="31" t="s">
        <v>1873</v>
      </c>
      <c r="E94" s="37">
        <v>26992.21</v>
      </c>
      <c r="F94" s="37">
        <v>55486.81</v>
      </c>
      <c r="G94" s="37">
        <v>825.84</v>
      </c>
      <c r="H94" s="37">
        <v>38250.57</v>
      </c>
      <c r="I94" s="37">
        <v>42165.18</v>
      </c>
      <c r="J94" s="37">
        <f t="shared" si="24"/>
        <v>59527.312941176475</v>
      </c>
      <c r="K94" s="37">
        <f t="shared" si="25"/>
        <v>30388.857499999998</v>
      </c>
      <c r="L94" s="37">
        <f t="shared" si="26"/>
        <v>48888.941470588237</v>
      </c>
      <c r="M94" s="49"/>
      <c r="N94" s="37">
        <v>65000</v>
      </c>
      <c r="O94" s="49"/>
    </row>
    <row r="95" spans="1:15" x14ac:dyDescent="0.2">
      <c r="A95" s="53"/>
      <c r="B95" s="31"/>
      <c r="C95" s="31"/>
      <c r="D95" s="31"/>
      <c r="E95" s="37" t="s">
        <v>47</v>
      </c>
      <c r="F95" s="37" t="s">
        <v>47</v>
      </c>
      <c r="G95" s="37" t="s">
        <v>47</v>
      </c>
      <c r="H95" s="37" t="s">
        <v>47</v>
      </c>
      <c r="I95" s="37" t="s">
        <v>47</v>
      </c>
      <c r="J95" s="37"/>
      <c r="K95" s="37"/>
      <c r="L95" s="37"/>
      <c r="M95" s="49"/>
      <c r="N95" s="37"/>
      <c r="O95" s="49"/>
    </row>
    <row r="96" spans="1:15" x14ac:dyDescent="0.2">
      <c r="A96" s="53"/>
      <c r="B96" s="31"/>
      <c r="C96" s="31"/>
      <c r="D96" s="4" t="s">
        <v>1758</v>
      </c>
      <c r="E96" s="5">
        <v>38985.769999999997</v>
      </c>
      <c r="F96" s="5">
        <v>81699.839999999997</v>
      </c>
      <c r="G96" s="5">
        <v>13052.91</v>
      </c>
      <c r="H96" s="5">
        <v>89549.63</v>
      </c>
      <c r="I96" s="5">
        <v>54551.69</v>
      </c>
      <c r="J96" s="5">
        <f t="shared" si="24"/>
        <v>77014.150588235294</v>
      </c>
      <c r="K96" s="37">
        <f t="shared" si="25"/>
        <v>55822.037499999999</v>
      </c>
      <c r="L96" s="37">
        <f t="shared" si="26"/>
        <v>83281.890294117649</v>
      </c>
      <c r="M96" s="49"/>
      <c r="N96" s="5">
        <f>SUM(N90:N95)</f>
        <v>89300</v>
      </c>
      <c r="O96" s="49"/>
    </row>
    <row r="97" spans="1:15" x14ac:dyDescent="0.2">
      <c r="A97" s="53"/>
      <c r="B97" s="31"/>
      <c r="C97" s="31"/>
      <c r="D97" s="31"/>
      <c r="E97" s="37"/>
      <c r="F97" s="37"/>
      <c r="G97" s="37"/>
      <c r="H97" s="37"/>
      <c r="I97" s="37"/>
      <c r="J97" s="37"/>
      <c r="K97" s="37"/>
      <c r="L97" s="37"/>
      <c r="M97" s="49"/>
      <c r="N97" s="37"/>
      <c r="O97" s="49"/>
    </row>
    <row r="98" spans="1:15" x14ac:dyDescent="0.2">
      <c r="A98" s="53"/>
      <c r="B98" s="31"/>
      <c r="C98" s="31"/>
      <c r="D98" s="40" t="s">
        <v>1759</v>
      </c>
      <c r="E98" s="37"/>
      <c r="F98" s="37"/>
      <c r="G98" s="37"/>
      <c r="H98" s="37"/>
      <c r="I98" s="37"/>
      <c r="J98" s="37"/>
      <c r="K98" s="37"/>
      <c r="L98" s="37"/>
      <c r="M98" s="49"/>
      <c r="N98" s="37"/>
      <c r="O98" s="49"/>
    </row>
    <row r="99" spans="1:15" x14ac:dyDescent="0.2">
      <c r="A99" s="53"/>
      <c r="B99" s="31"/>
      <c r="C99" s="31"/>
      <c r="D99" s="31"/>
      <c r="E99" s="37"/>
      <c r="F99" s="37"/>
      <c r="G99" s="37"/>
      <c r="H99" s="37"/>
      <c r="I99" s="37"/>
      <c r="J99" s="37"/>
      <c r="K99" s="37"/>
      <c r="L99" s="37"/>
      <c r="M99" s="49"/>
      <c r="N99" s="37"/>
      <c r="O99" s="49"/>
    </row>
    <row r="100" spans="1:15" x14ac:dyDescent="0.2">
      <c r="A100" s="53"/>
      <c r="B100" s="31"/>
      <c r="C100" s="31" t="s">
        <v>1874</v>
      </c>
      <c r="D100" s="31" t="s">
        <v>938</v>
      </c>
      <c r="E100" s="37">
        <v>5154.55</v>
      </c>
      <c r="F100" s="37">
        <v>4970.05</v>
      </c>
      <c r="G100" s="37">
        <v>4568.99</v>
      </c>
      <c r="H100" s="37">
        <v>4586</v>
      </c>
      <c r="I100" s="37">
        <v>4559</v>
      </c>
      <c r="J100" s="37">
        <f t="shared" ref="J100:J118" si="27">+(I100/8.5)*12</f>
        <v>6436.2352941176468</v>
      </c>
      <c r="K100" s="37">
        <f t="shared" ref="K100:K118" si="28">SUM(E100:H100)/4</f>
        <v>4819.8975</v>
      </c>
      <c r="L100" s="37">
        <f>SUM(H100+J100)/2</f>
        <v>5511.1176470588234</v>
      </c>
      <c r="M100" s="49"/>
      <c r="N100" s="37">
        <v>0</v>
      </c>
      <c r="O100" s="49"/>
    </row>
    <row r="101" spans="1:15" x14ac:dyDescent="0.2">
      <c r="A101" s="53"/>
      <c r="B101" s="31"/>
      <c r="C101" s="31" t="s">
        <v>1875</v>
      </c>
      <c r="D101" s="31" t="s">
        <v>1765</v>
      </c>
      <c r="E101" s="37">
        <v>4722.6400000000003</v>
      </c>
      <c r="F101" s="37">
        <v>5061.2</v>
      </c>
      <c r="G101" s="37">
        <v>4140.7</v>
      </c>
      <c r="H101" s="37">
        <v>5493.61</v>
      </c>
      <c r="I101" s="37">
        <v>3466.27</v>
      </c>
      <c r="J101" s="37">
        <f t="shared" si="27"/>
        <v>4893.5576470588239</v>
      </c>
      <c r="K101" s="37">
        <f t="shared" si="28"/>
        <v>4854.5375000000004</v>
      </c>
      <c r="L101" s="37">
        <f t="shared" ref="L101:L102" si="29">SUM(H101+J101)/2</f>
        <v>5193.5838235294123</v>
      </c>
      <c r="M101" s="49"/>
      <c r="N101" s="37">
        <v>5500</v>
      </c>
      <c r="O101" s="49"/>
    </row>
    <row r="102" spans="1:15" x14ac:dyDescent="0.2">
      <c r="A102" s="53"/>
      <c r="B102" s="31"/>
      <c r="C102" s="31" t="s">
        <v>1876</v>
      </c>
      <c r="D102" s="31" t="s">
        <v>1877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f t="shared" si="27"/>
        <v>0</v>
      </c>
      <c r="K102" s="37">
        <f t="shared" si="28"/>
        <v>0</v>
      </c>
      <c r="L102" s="37">
        <f t="shared" si="29"/>
        <v>0</v>
      </c>
      <c r="M102" s="49"/>
      <c r="N102" s="37">
        <v>0</v>
      </c>
      <c r="O102" s="49"/>
    </row>
    <row r="103" spans="1:15" x14ac:dyDescent="0.2">
      <c r="A103" s="53"/>
      <c r="B103" s="31"/>
      <c r="C103" s="31"/>
      <c r="D103" s="31"/>
      <c r="E103" s="37" t="s">
        <v>47</v>
      </c>
      <c r="F103" s="37" t="s">
        <v>47</v>
      </c>
      <c r="G103" s="37" t="s">
        <v>47</v>
      </c>
      <c r="H103" s="37" t="s">
        <v>47</v>
      </c>
      <c r="I103" s="37" t="s">
        <v>47</v>
      </c>
      <c r="J103" s="37"/>
      <c r="K103" s="37"/>
      <c r="L103" s="37"/>
      <c r="M103" s="49"/>
      <c r="N103" s="37"/>
      <c r="O103" s="49"/>
    </row>
    <row r="104" spans="1:15" x14ac:dyDescent="0.2">
      <c r="A104" s="53"/>
      <c r="B104" s="31"/>
      <c r="C104" s="31"/>
      <c r="D104" s="4" t="s">
        <v>1779</v>
      </c>
      <c r="E104" s="5">
        <v>9877.19</v>
      </c>
      <c r="F104" s="5">
        <v>10031.25</v>
      </c>
      <c r="G104" s="5">
        <v>8709.69</v>
      </c>
      <c r="H104" s="5">
        <v>10079.61</v>
      </c>
      <c r="I104" s="5">
        <v>8025.27</v>
      </c>
      <c r="J104" s="5">
        <f t="shared" si="27"/>
        <v>11329.792941176471</v>
      </c>
      <c r="K104" s="37">
        <f t="shared" si="28"/>
        <v>9674.4350000000013</v>
      </c>
      <c r="L104" s="37">
        <f>SUM(H104+J104)/2</f>
        <v>10704.701470588236</v>
      </c>
      <c r="M104" s="49"/>
      <c r="N104" s="5">
        <f>SUM(N100:N103)</f>
        <v>5500</v>
      </c>
      <c r="O104" s="49"/>
    </row>
    <row r="105" spans="1:15" x14ac:dyDescent="0.2">
      <c r="A105" s="53"/>
      <c r="B105" s="31"/>
      <c r="C105" s="31"/>
      <c r="D105" s="4"/>
      <c r="E105" s="5"/>
      <c r="F105" s="5"/>
      <c r="G105" s="5"/>
      <c r="H105" s="5"/>
      <c r="I105" s="5"/>
      <c r="J105" s="5"/>
      <c r="K105" s="37"/>
      <c r="L105" s="37"/>
      <c r="M105" s="49"/>
      <c r="N105" s="37"/>
      <c r="O105" s="49"/>
    </row>
    <row r="106" spans="1:15" x14ac:dyDescent="0.2">
      <c r="A106" s="53"/>
      <c r="B106" s="31"/>
      <c r="C106" s="31"/>
      <c r="D106" s="4"/>
      <c r="E106" s="5"/>
      <c r="F106" s="5"/>
      <c r="G106" s="5"/>
      <c r="H106" s="5"/>
      <c r="I106" s="5"/>
      <c r="J106" s="5"/>
      <c r="K106" s="37"/>
      <c r="L106" s="37"/>
      <c r="M106" s="49"/>
      <c r="N106" s="37"/>
      <c r="O106" s="49"/>
    </row>
    <row r="107" spans="1:15" x14ac:dyDescent="0.2">
      <c r="A107" s="53"/>
      <c r="B107" s="31"/>
      <c r="C107" s="31"/>
      <c r="D107" s="31" t="s">
        <v>457</v>
      </c>
      <c r="E107" s="37"/>
      <c r="F107" s="37"/>
      <c r="G107" s="37"/>
      <c r="H107" s="37"/>
      <c r="I107" s="37"/>
      <c r="J107" s="37">
        <f t="shared" si="27"/>
        <v>0</v>
      </c>
      <c r="K107" s="37">
        <f t="shared" si="28"/>
        <v>0</v>
      </c>
      <c r="L107" s="37">
        <f t="shared" ref="L107:L114" si="30">SUM(H107+J107)/2</f>
        <v>0</v>
      </c>
      <c r="M107" s="49"/>
      <c r="N107" s="37"/>
      <c r="O107" s="49"/>
    </row>
    <row r="108" spans="1:15" x14ac:dyDescent="0.2">
      <c r="A108" s="53"/>
      <c r="B108" s="31"/>
      <c r="C108" s="31" t="s">
        <v>1878</v>
      </c>
      <c r="D108" s="31" t="s">
        <v>1879</v>
      </c>
      <c r="E108" s="37">
        <v>87221.38</v>
      </c>
      <c r="F108" s="37">
        <v>108219.5</v>
      </c>
      <c r="G108" s="37">
        <v>0</v>
      </c>
      <c r="H108" s="37">
        <v>1800.95</v>
      </c>
      <c r="I108" s="37">
        <v>0</v>
      </c>
      <c r="J108" s="37">
        <f t="shared" si="27"/>
        <v>0</v>
      </c>
      <c r="K108" s="37">
        <f t="shared" si="28"/>
        <v>49310.457500000004</v>
      </c>
      <c r="L108" s="37">
        <f t="shared" si="30"/>
        <v>900.47500000000002</v>
      </c>
      <c r="M108" s="49"/>
      <c r="N108" s="37">
        <v>0</v>
      </c>
      <c r="O108" s="49"/>
    </row>
    <row r="109" spans="1:15" x14ac:dyDescent="0.2">
      <c r="A109" s="53"/>
      <c r="B109" s="31"/>
      <c r="C109" s="31" t="s">
        <v>1880</v>
      </c>
      <c r="D109" s="31" t="s">
        <v>1881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f t="shared" si="27"/>
        <v>0</v>
      </c>
      <c r="K109" s="37">
        <f t="shared" si="28"/>
        <v>0</v>
      </c>
      <c r="L109" s="37">
        <f t="shared" si="30"/>
        <v>0</v>
      </c>
      <c r="M109" s="49"/>
      <c r="N109" s="37">
        <v>0</v>
      </c>
      <c r="O109" s="49"/>
    </row>
    <row r="110" spans="1:15" x14ac:dyDescent="0.2">
      <c r="A110" s="53"/>
      <c r="B110" s="31"/>
      <c r="C110" s="31" t="s">
        <v>1882</v>
      </c>
      <c r="D110" s="31" t="s">
        <v>1883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f t="shared" si="27"/>
        <v>0</v>
      </c>
      <c r="K110" s="37">
        <f t="shared" si="28"/>
        <v>0</v>
      </c>
      <c r="L110" s="37">
        <f t="shared" si="30"/>
        <v>0</v>
      </c>
      <c r="M110" s="49"/>
      <c r="N110" s="37">
        <v>0</v>
      </c>
      <c r="O110" s="49"/>
    </row>
    <row r="111" spans="1:15" x14ac:dyDescent="0.2">
      <c r="A111" s="53"/>
      <c r="B111" s="31"/>
      <c r="C111" s="31" t="s">
        <v>1884</v>
      </c>
      <c r="D111" s="31" t="s">
        <v>1885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f t="shared" si="27"/>
        <v>0</v>
      </c>
      <c r="K111" s="37">
        <f t="shared" si="28"/>
        <v>0</v>
      </c>
      <c r="L111" s="37">
        <f t="shared" si="30"/>
        <v>0</v>
      </c>
      <c r="M111" s="49"/>
      <c r="N111" s="37">
        <v>0</v>
      </c>
      <c r="O111" s="49"/>
    </row>
    <row r="112" spans="1:15" x14ac:dyDescent="0.2">
      <c r="A112" s="53"/>
      <c r="B112" s="31"/>
      <c r="C112" s="31" t="s">
        <v>1886</v>
      </c>
      <c r="D112" s="31" t="s">
        <v>1887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f t="shared" si="27"/>
        <v>0</v>
      </c>
      <c r="K112" s="37">
        <f t="shared" si="28"/>
        <v>0</v>
      </c>
      <c r="L112" s="37">
        <f t="shared" si="30"/>
        <v>0</v>
      </c>
      <c r="M112" s="49"/>
      <c r="N112" s="37">
        <v>0</v>
      </c>
      <c r="O112" s="49"/>
    </row>
    <row r="113" spans="1:15" x14ac:dyDescent="0.2">
      <c r="A113" s="53"/>
      <c r="B113" s="31"/>
      <c r="C113" s="31" t="s">
        <v>1888</v>
      </c>
      <c r="D113" s="31" t="s">
        <v>1889</v>
      </c>
      <c r="E113" s="37">
        <v>0</v>
      </c>
      <c r="F113" s="37">
        <v>0</v>
      </c>
      <c r="G113" s="37">
        <v>0</v>
      </c>
      <c r="H113" s="37">
        <v>0</v>
      </c>
      <c r="I113" s="37">
        <v>10214.33</v>
      </c>
      <c r="J113" s="37">
        <f t="shared" si="27"/>
        <v>14420.230588235296</v>
      </c>
      <c r="K113" s="37">
        <f t="shared" si="28"/>
        <v>0</v>
      </c>
      <c r="L113" s="37">
        <f t="shared" si="30"/>
        <v>7210.1152941176479</v>
      </c>
      <c r="M113" s="49"/>
      <c r="N113" s="37">
        <v>34786</v>
      </c>
      <c r="O113" s="49"/>
    </row>
    <row r="114" spans="1:15" x14ac:dyDescent="0.2">
      <c r="A114" s="53"/>
      <c r="B114" s="31"/>
      <c r="C114" s="31" t="s">
        <v>1890</v>
      </c>
      <c r="D114" s="31" t="s">
        <v>457</v>
      </c>
      <c r="E114" s="37">
        <v>0</v>
      </c>
      <c r="F114" s="37">
        <v>0</v>
      </c>
      <c r="G114" s="37">
        <v>0</v>
      </c>
      <c r="H114" s="37">
        <v>0</v>
      </c>
      <c r="I114" s="37">
        <v>2080.48</v>
      </c>
      <c r="J114" s="37">
        <f t="shared" si="27"/>
        <v>2937.1482352941175</v>
      </c>
      <c r="K114" s="37">
        <f t="shared" si="28"/>
        <v>0</v>
      </c>
      <c r="L114" s="37">
        <f t="shared" si="30"/>
        <v>1468.5741176470588</v>
      </c>
      <c r="M114" s="49"/>
      <c r="N114" s="37">
        <v>0</v>
      </c>
      <c r="O114" s="49"/>
    </row>
    <row r="115" spans="1:15" x14ac:dyDescent="0.2">
      <c r="A115" s="53"/>
      <c r="B115" s="31"/>
      <c r="C115" s="31"/>
      <c r="D115" s="31"/>
      <c r="E115" s="37" t="s">
        <v>47</v>
      </c>
      <c r="F115" s="37" t="s">
        <v>47</v>
      </c>
      <c r="G115" s="37" t="s">
        <v>47</v>
      </c>
      <c r="H115" s="37" t="s">
        <v>47</v>
      </c>
      <c r="I115" s="37" t="s">
        <v>47</v>
      </c>
      <c r="J115" s="37"/>
      <c r="K115" s="37"/>
      <c r="L115" s="37"/>
      <c r="M115" s="49"/>
      <c r="N115" s="37"/>
      <c r="O115" s="49"/>
    </row>
    <row r="116" spans="1:15" x14ac:dyDescent="0.2">
      <c r="A116" s="53"/>
      <c r="B116" s="31"/>
      <c r="C116" s="31"/>
      <c r="D116" s="4" t="s">
        <v>1793</v>
      </c>
      <c r="E116" s="5">
        <v>87221.38</v>
      </c>
      <c r="F116" s="5">
        <v>108219.5</v>
      </c>
      <c r="G116" s="5">
        <v>0</v>
      </c>
      <c r="H116" s="5">
        <v>1800.95</v>
      </c>
      <c r="I116" s="5">
        <v>12294.81</v>
      </c>
      <c r="J116" s="5">
        <f t="shared" si="27"/>
        <v>17357.378823529412</v>
      </c>
      <c r="K116" s="37">
        <f t="shared" si="28"/>
        <v>49310.457500000004</v>
      </c>
      <c r="L116" s="37">
        <f>SUM(H116+J116)/2</f>
        <v>9579.1644117647065</v>
      </c>
      <c r="M116" s="49"/>
      <c r="N116" s="5">
        <f>SUM(N108:N115)</f>
        <v>34786</v>
      </c>
      <c r="O116" s="49"/>
    </row>
    <row r="117" spans="1:15" x14ac:dyDescent="0.2">
      <c r="A117" s="53"/>
      <c r="B117" s="31"/>
      <c r="C117" s="31"/>
      <c r="D117" s="4"/>
      <c r="E117" s="5"/>
      <c r="F117" s="5"/>
      <c r="G117" s="5"/>
      <c r="H117" s="5"/>
      <c r="I117" s="5"/>
      <c r="J117" s="5"/>
      <c r="K117" s="37"/>
      <c r="L117" s="37"/>
      <c r="M117" s="49"/>
      <c r="N117" s="37"/>
      <c r="O117" s="49"/>
    </row>
    <row r="118" spans="1:15" x14ac:dyDescent="0.2">
      <c r="A118" s="53"/>
      <c r="B118" s="31"/>
      <c r="C118" s="31"/>
      <c r="D118" s="4" t="s">
        <v>1891</v>
      </c>
      <c r="E118" s="5">
        <v>571238.04</v>
      </c>
      <c r="F118" s="5">
        <v>703859.37</v>
      </c>
      <c r="G118" s="5">
        <v>565452.24</v>
      </c>
      <c r="H118" s="5">
        <v>650496.81999999995</v>
      </c>
      <c r="I118" s="5">
        <v>430360.9</v>
      </c>
      <c r="J118" s="5">
        <f t="shared" si="27"/>
        <v>607568.32941176475</v>
      </c>
      <c r="K118" s="37">
        <f t="shared" si="28"/>
        <v>622761.61750000005</v>
      </c>
      <c r="L118" s="37">
        <f>SUM(H118+J118)/2</f>
        <v>629032.57470588235</v>
      </c>
      <c r="M118" s="49"/>
      <c r="N118" s="5">
        <v>606795</v>
      </c>
      <c r="O118" s="49"/>
    </row>
    <row r="119" spans="1:15" x14ac:dyDescent="0.2">
      <c r="A119" s="53"/>
      <c r="B119" s="49"/>
      <c r="C119" s="49"/>
      <c r="D119" s="49"/>
      <c r="E119" s="47"/>
      <c r="F119" s="47"/>
      <c r="G119" s="47"/>
      <c r="H119" s="47"/>
      <c r="I119" s="47"/>
      <c r="J119" s="47"/>
      <c r="K119" s="47"/>
      <c r="L119" s="47"/>
      <c r="M119" s="49"/>
      <c r="N119" s="37"/>
      <c r="O119" s="49"/>
    </row>
    <row r="120" spans="1:15" x14ac:dyDescent="0.2">
      <c r="A120" s="53"/>
      <c r="B120" s="31"/>
      <c r="C120" s="31"/>
      <c r="D120" s="31"/>
      <c r="E120" s="37"/>
      <c r="F120" s="37"/>
      <c r="G120" s="37"/>
      <c r="H120" s="37"/>
      <c r="I120" s="37"/>
      <c r="J120" s="37"/>
      <c r="K120" s="37"/>
      <c r="L120" s="37"/>
      <c r="M120" s="49"/>
      <c r="N120" s="37"/>
      <c r="O120" s="49"/>
    </row>
    <row r="121" spans="1:15" x14ac:dyDescent="0.2">
      <c r="A121" s="53"/>
      <c r="B121" s="31"/>
      <c r="C121" s="31"/>
      <c r="D121" s="4" t="s">
        <v>1302</v>
      </c>
      <c r="E121" s="5">
        <f t="shared" ref="E121:K121" si="31">E26</f>
        <v>787233.98</v>
      </c>
      <c r="F121" s="5">
        <f t="shared" si="31"/>
        <v>947556.31</v>
      </c>
      <c r="G121" s="5">
        <f t="shared" si="31"/>
        <v>1047335.22</v>
      </c>
      <c r="H121" s="5">
        <f t="shared" si="31"/>
        <v>1038732.44</v>
      </c>
      <c r="I121" s="5">
        <f t="shared" si="31"/>
        <v>712976.69</v>
      </c>
      <c r="J121" s="5">
        <f t="shared" si="31"/>
        <v>1006555.3270588234</v>
      </c>
      <c r="K121" s="5">
        <f t="shared" si="31"/>
        <v>955214.48749999993</v>
      </c>
      <c r="L121" s="5">
        <f t="shared" ref="L121:N124" si="32">SUM(H121+J121)/2</f>
        <v>1022643.8835294116</v>
      </c>
      <c r="M121" s="49"/>
      <c r="N121" s="5">
        <f>N26</f>
        <v>1193450</v>
      </c>
      <c r="O121" s="49"/>
    </row>
    <row r="122" spans="1:15" x14ac:dyDescent="0.2">
      <c r="A122" s="53"/>
      <c r="B122" s="31"/>
      <c r="C122" s="31"/>
      <c r="D122" s="4" t="s">
        <v>1303</v>
      </c>
      <c r="E122" s="5">
        <f>E118</f>
        <v>571238.04</v>
      </c>
      <c r="F122" s="5">
        <f t="shared" ref="F122:J122" si="33">F118</f>
        <v>703859.37</v>
      </c>
      <c r="G122" s="5">
        <f t="shared" si="33"/>
        <v>565452.24</v>
      </c>
      <c r="H122" s="5">
        <f t="shared" si="33"/>
        <v>650496.81999999995</v>
      </c>
      <c r="I122" s="5">
        <f t="shared" si="33"/>
        <v>430360.9</v>
      </c>
      <c r="J122" s="5">
        <f t="shared" si="33"/>
        <v>607568.32941176475</v>
      </c>
      <c r="K122" s="5">
        <f t="shared" ref="K122:K124" si="34">SUM(E122:H122)/4</f>
        <v>622761.61750000005</v>
      </c>
      <c r="L122" s="5">
        <f t="shared" si="32"/>
        <v>629032.57470588235</v>
      </c>
      <c r="M122" s="49"/>
      <c r="N122" s="5">
        <f>SUM(N86,N76,N56,N48,N37)</f>
        <v>606795</v>
      </c>
      <c r="O122" s="49"/>
    </row>
    <row r="123" spans="1:15" x14ac:dyDescent="0.2">
      <c r="A123" s="53"/>
      <c r="B123" s="31"/>
      <c r="C123" s="31"/>
      <c r="D123" s="4"/>
      <c r="E123" s="5"/>
      <c r="F123" s="5"/>
      <c r="G123" s="5"/>
      <c r="H123" s="5"/>
      <c r="I123" s="5"/>
      <c r="J123" s="5"/>
      <c r="K123" s="5"/>
      <c r="L123" s="5"/>
      <c r="M123" s="49"/>
      <c r="N123" s="37"/>
      <c r="O123" s="49"/>
    </row>
    <row r="124" spans="1:15" x14ac:dyDescent="0.2">
      <c r="A124" s="53"/>
      <c r="B124" s="31"/>
      <c r="C124" s="31"/>
      <c r="D124" s="4" t="s">
        <v>1304</v>
      </c>
      <c r="E124" s="5">
        <f>E121-E122</f>
        <v>215995.93999999994</v>
      </c>
      <c r="F124" s="5">
        <f t="shared" ref="F124:J124" si="35">F121-F122</f>
        <v>243696.94000000006</v>
      </c>
      <c r="G124" s="5">
        <f t="shared" si="35"/>
        <v>481882.98</v>
      </c>
      <c r="H124" s="5">
        <f t="shared" si="35"/>
        <v>388235.62</v>
      </c>
      <c r="I124" s="5">
        <f t="shared" si="35"/>
        <v>282615.78999999992</v>
      </c>
      <c r="J124" s="5">
        <f t="shared" si="35"/>
        <v>398986.99764705868</v>
      </c>
      <c r="K124" s="5">
        <f t="shared" si="34"/>
        <v>332452.87</v>
      </c>
      <c r="L124" s="5">
        <f t="shared" si="32"/>
        <v>393611.30882352934</v>
      </c>
      <c r="M124" s="49"/>
      <c r="N124" s="5">
        <f t="shared" si="32"/>
        <v>396299.15323529404</v>
      </c>
      <c r="O124" s="49"/>
    </row>
    <row r="125" spans="1:15" x14ac:dyDescent="0.2">
      <c r="A125" s="53"/>
      <c r="B125" s="41"/>
      <c r="C125" s="41"/>
      <c r="D125" s="41"/>
      <c r="E125" s="42"/>
      <c r="F125" s="42"/>
      <c r="G125" s="42"/>
      <c r="H125" s="42"/>
      <c r="I125" s="42"/>
      <c r="J125" s="42"/>
      <c r="K125" s="42"/>
      <c r="L125" s="47"/>
      <c r="M125" s="49"/>
      <c r="N125" s="47"/>
      <c r="O125" s="49"/>
    </row>
    <row r="127" spans="1:15" x14ac:dyDescent="0.2">
      <c r="B127" s="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E2B4-8395-47B4-BA0B-B7E4E93F8233}">
  <dimension ref="A1:O130"/>
  <sheetViews>
    <sheetView topLeftCell="C46" workbookViewId="0">
      <selection activeCell="D142" sqref="D142"/>
    </sheetView>
  </sheetViews>
  <sheetFormatPr defaultRowHeight="12.75" x14ac:dyDescent="0.2"/>
  <cols>
    <col min="1" max="1" width="2.85546875" hidden="1" customWidth="1"/>
    <col min="2" max="2" width="32.28515625" hidden="1" customWidth="1"/>
    <col min="3" max="3" width="17.7109375" customWidth="1"/>
    <col min="4" max="4" width="36.140625" bestFit="1" customWidth="1"/>
    <col min="5" max="5" width="18.5703125" style="2" hidden="1" customWidth="1"/>
    <col min="6" max="7" width="21" style="2" hidden="1" customWidth="1"/>
    <col min="8" max="9" width="21" style="2" customWidth="1"/>
    <col min="10" max="11" width="21" style="2" hidden="1" customWidth="1"/>
    <col min="12" max="12" width="16.5703125" style="2" hidden="1" customWidth="1"/>
    <col min="13" max="13" width="2.85546875" customWidth="1"/>
    <col min="14" max="14" width="21.5703125" style="2" bestFit="1" customWidth="1"/>
    <col min="15" max="15" width="2.85546875" customWidth="1"/>
  </cols>
  <sheetData>
    <row r="1" spans="1:15" x14ac:dyDescent="0.2">
      <c r="A1" s="41"/>
      <c r="B1" s="59"/>
      <c r="C1" s="54" t="s">
        <v>1318</v>
      </c>
      <c r="D1" s="54" t="s">
        <v>1319</v>
      </c>
      <c r="E1" s="55" t="s">
        <v>0</v>
      </c>
      <c r="F1" s="55" t="s">
        <v>1</v>
      </c>
      <c r="G1" s="55" t="s">
        <v>2</v>
      </c>
      <c r="H1" s="55" t="s">
        <v>3</v>
      </c>
      <c r="I1" s="55" t="s">
        <v>4</v>
      </c>
      <c r="J1" s="56" t="s">
        <v>1300</v>
      </c>
      <c r="K1" s="57" t="s">
        <v>1301</v>
      </c>
      <c r="L1" s="57" t="s">
        <v>1306</v>
      </c>
      <c r="M1" s="58"/>
      <c r="N1" s="57" t="s">
        <v>1308</v>
      </c>
      <c r="O1" s="58"/>
    </row>
    <row r="2" spans="1:15" x14ac:dyDescent="0.2">
      <c r="A2" s="41"/>
      <c r="B2" s="1" t="s">
        <v>1892</v>
      </c>
      <c r="C2" s="31"/>
      <c r="D2" s="31"/>
      <c r="E2" s="37"/>
      <c r="F2" s="37"/>
      <c r="G2" s="37"/>
      <c r="H2" s="37"/>
      <c r="I2" s="37"/>
      <c r="J2" s="37"/>
      <c r="K2" s="37"/>
      <c r="L2" s="37"/>
      <c r="M2" s="49"/>
      <c r="N2" s="37"/>
      <c r="O2" s="49"/>
    </row>
    <row r="3" spans="1:15" x14ac:dyDescent="0.2">
      <c r="A3" s="41"/>
      <c r="C3" s="31"/>
      <c r="D3" s="4" t="s">
        <v>1893</v>
      </c>
      <c r="E3" s="37"/>
      <c r="F3" s="37"/>
      <c r="G3" s="37"/>
      <c r="H3" s="37"/>
      <c r="I3" s="37"/>
      <c r="J3" s="37"/>
      <c r="K3" s="37"/>
      <c r="L3" s="37"/>
      <c r="M3" s="49"/>
      <c r="N3" s="37"/>
      <c r="O3" s="49"/>
    </row>
    <row r="4" spans="1:15" x14ac:dyDescent="0.2">
      <c r="A4" s="41"/>
      <c r="C4" s="31"/>
      <c r="D4" s="31"/>
      <c r="E4" s="37"/>
      <c r="F4" s="37"/>
      <c r="G4" s="37"/>
      <c r="H4" s="37"/>
      <c r="I4" s="37"/>
      <c r="J4" s="37"/>
      <c r="K4" s="37"/>
      <c r="L4" s="37"/>
      <c r="M4" s="49"/>
      <c r="N4" s="37"/>
      <c r="O4" s="49"/>
    </row>
    <row r="5" spans="1:15" x14ac:dyDescent="0.2">
      <c r="A5" s="41"/>
      <c r="C5" s="31"/>
      <c r="D5" s="31" t="s">
        <v>1617</v>
      </c>
      <c r="E5" s="37"/>
      <c r="F5" s="37"/>
      <c r="G5" s="37"/>
      <c r="H5" s="37"/>
      <c r="I5" s="37"/>
      <c r="J5" s="37"/>
      <c r="K5" s="37"/>
      <c r="L5" s="37"/>
      <c r="M5" s="49"/>
      <c r="N5" s="37"/>
      <c r="O5" s="49"/>
    </row>
    <row r="6" spans="1:15" x14ac:dyDescent="0.2">
      <c r="A6" s="41"/>
      <c r="C6" s="31"/>
      <c r="D6" s="31"/>
      <c r="E6" s="37"/>
      <c r="F6" s="37"/>
      <c r="G6" s="37"/>
      <c r="H6" s="37"/>
      <c r="I6" s="37"/>
      <c r="J6" s="37"/>
      <c r="K6" s="37"/>
      <c r="L6" s="37"/>
      <c r="M6" s="49"/>
      <c r="N6" s="37"/>
      <c r="O6" s="49"/>
    </row>
    <row r="7" spans="1:15" x14ac:dyDescent="0.2">
      <c r="A7" s="41"/>
      <c r="C7" s="31" t="s">
        <v>1894</v>
      </c>
      <c r="D7" s="31" t="s">
        <v>1895</v>
      </c>
      <c r="E7" s="37">
        <v>621024.93000000005</v>
      </c>
      <c r="F7" s="37">
        <v>628400.4</v>
      </c>
      <c r="G7" s="37">
        <v>624431.6</v>
      </c>
      <c r="H7" s="37">
        <v>638408.87</v>
      </c>
      <c r="I7" s="37">
        <v>459120.75</v>
      </c>
      <c r="J7" s="37">
        <f>+(I7/8.5)*12</f>
        <v>648170.4705882353</v>
      </c>
      <c r="K7" s="37">
        <f>SUM(E7:H7)/4</f>
        <v>628066.45000000007</v>
      </c>
      <c r="L7" s="37">
        <f>SUM(H7+J7)/2</f>
        <v>643289.67029411765</v>
      </c>
      <c r="M7" s="49"/>
      <c r="N7" s="37">
        <v>650000</v>
      </c>
      <c r="O7" s="49"/>
    </row>
    <row r="8" spans="1:15" x14ac:dyDescent="0.2">
      <c r="A8" s="41"/>
      <c r="C8" s="31" t="s">
        <v>1896</v>
      </c>
      <c r="D8" s="31" t="s">
        <v>1897</v>
      </c>
      <c r="E8" s="37">
        <v>162.25</v>
      </c>
      <c r="F8" s="37">
        <v>246.5</v>
      </c>
      <c r="G8" s="37">
        <v>289</v>
      </c>
      <c r="H8" s="37">
        <v>383.75</v>
      </c>
      <c r="I8" s="37">
        <v>440</v>
      </c>
      <c r="J8" s="37">
        <f t="shared" ref="J8:J10" si="0">+(I8/8.5)*12</f>
        <v>621.17647058823536</v>
      </c>
      <c r="K8" s="37">
        <f t="shared" ref="K8:K10" si="1">SUM(E8:H8)/4</f>
        <v>270.375</v>
      </c>
      <c r="L8" s="37">
        <f t="shared" ref="L8:L10" si="2">SUM(H8+J8)/2</f>
        <v>502.46323529411768</v>
      </c>
      <c r="M8" s="49"/>
      <c r="N8" s="37">
        <v>500</v>
      </c>
      <c r="O8" s="49"/>
    </row>
    <row r="9" spans="1:15" x14ac:dyDescent="0.2">
      <c r="A9" s="41"/>
      <c r="C9" s="31"/>
      <c r="D9" s="31"/>
      <c r="E9" s="37" t="s">
        <v>47</v>
      </c>
      <c r="F9" s="37" t="s">
        <v>47</v>
      </c>
      <c r="G9" s="37" t="s">
        <v>47</v>
      </c>
      <c r="H9" s="37" t="s">
        <v>47</v>
      </c>
      <c r="I9" s="37" t="s">
        <v>47</v>
      </c>
      <c r="J9" s="37" t="s">
        <v>1898</v>
      </c>
      <c r="K9" s="37"/>
      <c r="L9" s="37"/>
      <c r="M9" s="49"/>
      <c r="N9" s="37"/>
      <c r="O9" s="49"/>
    </row>
    <row r="10" spans="1:15" x14ac:dyDescent="0.2">
      <c r="A10" s="41"/>
      <c r="C10" s="31"/>
      <c r="D10" s="4" t="s">
        <v>1632</v>
      </c>
      <c r="E10" s="5">
        <v>621187.18000000005</v>
      </c>
      <c r="F10" s="5">
        <v>628646.9</v>
      </c>
      <c r="G10" s="5">
        <v>624720.6</v>
      </c>
      <c r="H10" s="5">
        <v>638792.62</v>
      </c>
      <c r="I10" s="5">
        <v>459560.75</v>
      </c>
      <c r="J10" s="5">
        <f t="shared" si="0"/>
        <v>648791.6470588235</v>
      </c>
      <c r="K10" s="37">
        <f t="shared" si="1"/>
        <v>628336.82500000007</v>
      </c>
      <c r="L10" s="37">
        <f t="shared" si="2"/>
        <v>643792.13352941175</v>
      </c>
      <c r="M10" s="49"/>
      <c r="N10" s="5">
        <f>SUM(N7:N9)</f>
        <v>650500</v>
      </c>
      <c r="O10" s="49"/>
    </row>
    <row r="11" spans="1:15" x14ac:dyDescent="0.2">
      <c r="A11" s="41"/>
      <c r="C11" s="31"/>
      <c r="D11" s="31"/>
      <c r="E11" s="37"/>
      <c r="F11" s="37"/>
      <c r="G11" s="37"/>
      <c r="H11" s="37"/>
      <c r="I11" s="37"/>
      <c r="J11" s="37"/>
      <c r="K11" s="37"/>
      <c r="L11" s="37"/>
      <c r="M11" s="49"/>
      <c r="N11" s="37"/>
      <c r="O11" s="49"/>
    </row>
    <row r="12" spans="1:15" x14ac:dyDescent="0.2">
      <c r="A12" s="41"/>
      <c r="C12" s="31"/>
      <c r="D12" s="31" t="s">
        <v>186</v>
      </c>
      <c r="E12" s="37"/>
      <c r="F12" s="37"/>
      <c r="G12" s="37"/>
      <c r="H12" s="37"/>
      <c r="I12" s="37"/>
      <c r="J12" s="37"/>
      <c r="K12" s="37"/>
      <c r="L12" s="37"/>
      <c r="M12" s="49"/>
      <c r="N12" s="37"/>
      <c r="O12" s="49"/>
    </row>
    <row r="13" spans="1:15" x14ac:dyDescent="0.2">
      <c r="A13" s="41"/>
      <c r="C13" s="31"/>
      <c r="D13" s="31"/>
      <c r="E13" s="37"/>
      <c r="F13" s="37"/>
      <c r="G13" s="37"/>
      <c r="H13" s="37"/>
      <c r="I13" s="37"/>
      <c r="J13" s="37"/>
      <c r="K13" s="37"/>
      <c r="L13" s="37"/>
      <c r="M13" s="49"/>
      <c r="N13" s="37"/>
      <c r="O13" s="49"/>
    </row>
    <row r="14" spans="1:15" x14ac:dyDescent="0.2">
      <c r="A14" s="41"/>
      <c r="C14" s="31" t="s">
        <v>1899</v>
      </c>
      <c r="D14" s="31" t="s">
        <v>1900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f t="shared" ref="J14:J30" si="3">+(I14/8.5)*12</f>
        <v>0</v>
      </c>
      <c r="K14" s="37">
        <f t="shared" ref="K14:K30" si="4">SUM(E14:H14)/4</f>
        <v>0</v>
      </c>
      <c r="L14" s="37">
        <f>SUM(H14+J14)/2</f>
        <v>0</v>
      </c>
      <c r="M14" s="49"/>
      <c r="N14" s="37">
        <v>2000</v>
      </c>
      <c r="O14" s="49"/>
    </row>
    <row r="15" spans="1:15" x14ac:dyDescent="0.2">
      <c r="A15" s="41"/>
      <c r="C15" s="31"/>
      <c r="D15" s="31"/>
      <c r="E15" s="37" t="s">
        <v>47</v>
      </c>
      <c r="F15" s="37" t="s">
        <v>47</v>
      </c>
      <c r="G15" s="37" t="s">
        <v>47</v>
      </c>
      <c r="H15" s="37" t="s">
        <v>47</v>
      </c>
      <c r="I15" s="37" t="s">
        <v>47</v>
      </c>
      <c r="J15" s="37"/>
      <c r="K15" s="37"/>
      <c r="L15" s="37"/>
      <c r="M15" s="49"/>
      <c r="N15" s="37"/>
      <c r="O15" s="49"/>
    </row>
    <row r="16" spans="1:15" x14ac:dyDescent="0.2">
      <c r="A16" s="41"/>
      <c r="C16" s="31"/>
      <c r="D16" s="4" t="s">
        <v>219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f t="shared" si="3"/>
        <v>0</v>
      </c>
      <c r="K16" s="37">
        <f t="shared" si="4"/>
        <v>0</v>
      </c>
      <c r="L16" s="37">
        <f>SUM(H16+J16)/2</f>
        <v>0</v>
      </c>
      <c r="M16" s="49"/>
      <c r="N16" s="5">
        <v>2000</v>
      </c>
      <c r="O16" s="49"/>
    </row>
    <row r="17" spans="1:15" x14ac:dyDescent="0.2">
      <c r="A17" s="41"/>
      <c r="C17" s="31"/>
      <c r="D17" s="31"/>
      <c r="E17" s="37"/>
      <c r="F17" s="37"/>
      <c r="G17" s="37"/>
      <c r="H17" s="37"/>
      <c r="I17" s="37"/>
      <c r="J17" s="37"/>
      <c r="K17" s="37"/>
      <c r="L17" s="37"/>
      <c r="M17" s="49"/>
      <c r="N17" s="37"/>
      <c r="O17" s="49"/>
    </row>
    <row r="18" spans="1:15" x14ac:dyDescent="0.2">
      <c r="A18" s="41"/>
      <c r="C18" s="31"/>
      <c r="D18" s="31" t="s">
        <v>220</v>
      </c>
      <c r="E18" s="37"/>
      <c r="F18" s="37"/>
      <c r="G18" s="37"/>
      <c r="H18" s="37"/>
      <c r="I18" s="37"/>
      <c r="J18" s="37"/>
      <c r="K18" s="37"/>
      <c r="L18" s="37"/>
      <c r="M18" s="49"/>
      <c r="N18" s="37"/>
      <c r="O18" s="49"/>
    </row>
    <row r="19" spans="1:15" x14ac:dyDescent="0.2">
      <c r="A19" s="41"/>
      <c r="C19" s="31"/>
      <c r="D19" s="31"/>
      <c r="E19" s="37"/>
      <c r="F19" s="37"/>
      <c r="G19" s="37"/>
      <c r="H19" s="37"/>
      <c r="I19" s="37"/>
      <c r="J19" s="37"/>
      <c r="K19" s="37"/>
      <c r="L19" s="37"/>
      <c r="M19" s="49"/>
      <c r="N19" s="37"/>
      <c r="O19" s="49"/>
    </row>
    <row r="20" spans="1:15" x14ac:dyDescent="0.2">
      <c r="A20" s="41"/>
      <c r="C20" s="31" t="s">
        <v>1901</v>
      </c>
      <c r="D20" s="31" t="s">
        <v>1902</v>
      </c>
      <c r="E20" s="37">
        <v>5957.77</v>
      </c>
      <c r="F20" s="37">
        <v>0</v>
      </c>
      <c r="G20" s="37">
        <v>4925.5</v>
      </c>
      <c r="H20" s="37">
        <v>13413.86</v>
      </c>
      <c r="I20" s="37">
        <v>150</v>
      </c>
      <c r="J20" s="37">
        <f t="shared" si="3"/>
        <v>211.76470588235296</v>
      </c>
      <c r="K20" s="37">
        <f t="shared" si="4"/>
        <v>6074.2825000000003</v>
      </c>
      <c r="L20" s="37">
        <f>SUM(H20+J20)/2</f>
        <v>6812.8123529411769</v>
      </c>
      <c r="M20" s="49"/>
      <c r="N20" s="37">
        <v>300</v>
      </c>
      <c r="O20" s="49"/>
    </row>
    <row r="21" spans="1:15" x14ac:dyDescent="0.2">
      <c r="A21" s="41"/>
      <c r="C21" s="31"/>
      <c r="D21" s="31"/>
      <c r="E21" s="37" t="s">
        <v>47</v>
      </c>
      <c r="F21" s="37" t="s">
        <v>47</v>
      </c>
      <c r="G21" s="37" t="s">
        <v>47</v>
      </c>
      <c r="H21" s="37" t="s">
        <v>47</v>
      </c>
      <c r="I21" s="37" t="s">
        <v>47</v>
      </c>
      <c r="J21" s="37"/>
      <c r="K21" s="37"/>
      <c r="L21" s="37"/>
      <c r="M21" s="49"/>
      <c r="N21" s="37"/>
      <c r="O21" s="49"/>
    </row>
    <row r="22" spans="1:15" x14ac:dyDescent="0.2">
      <c r="A22" s="41"/>
      <c r="C22" s="31"/>
      <c r="D22" s="31"/>
      <c r="E22" s="37"/>
      <c r="F22" s="37"/>
      <c r="G22" s="37"/>
      <c r="H22" s="37"/>
      <c r="I22" s="37"/>
      <c r="J22" s="37"/>
      <c r="K22" s="37"/>
      <c r="L22" s="37"/>
      <c r="M22" s="49"/>
      <c r="N22" s="37"/>
      <c r="O22" s="49"/>
    </row>
    <row r="23" spans="1:15" x14ac:dyDescent="0.2">
      <c r="A23" s="41"/>
      <c r="C23" s="31"/>
      <c r="D23" s="4" t="s">
        <v>241</v>
      </c>
      <c r="E23" s="5">
        <v>5957.77</v>
      </c>
      <c r="F23" s="5">
        <v>0</v>
      </c>
      <c r="G23" s="5">
        <v>4925.5</v>
      </c>
      <c r="H23" s="5">
        <v>13413.86</v>
      </c>
      <c r="I23" s="5">
        <v>150</v>
      </c>
      <c r="J23" s="5">
        <f t="shared" si="3"/>
        <v>211.76470588235296</v>
      </c>
      <c r="K23" s="37">
        <f t="shared" si="4"/>
        <v>6074.2825000000003</v>
      </c>
      <c r="L23" s="37">
        <f>SUM(H23+J23)/2</f>
        <v>6812.8123529411769</v>
      </c>
      <c r="M23" s="49"/>
      <c r="N23" s="5">
        <v>300</v>
      </c>
      <c r="O23" s="49"/>
    </row>
    <row r="24" spans="1:15" x14ac:dyDescent="0.2">
      <c r="A24" s="41"/>
      <c r="C24" s="31"/>
      <c r="D24" s="4"/>
      <c r="E24" s="5"/>
      <c r="F24" s="5"/>
      <c r="G24" s="5"/>
      <c r="H24" s="5"/>
      <c r="I24" s="5"/>
      <c r="J24" s="5"/>
      <c r="K24" s="37"/>
      <c r="L24" s="37"/>
      <c r="M24" s="49"/>
      <c r="N24" s="5"/>
      <c r="O24" s="49"/>
    </row>
    <row r="25" spans="1:15" x14ac:dyDescent="0.2">
      <c r="A25" s="41"/>
      <c r="C25" s="31"/>
      <c r="D25" s="31" t="s">
        <v>1903</v>
      </c>
      <c r="E25" s="37"/>
      <c r="F25" s="37"/>
      <c r="G25" s="37"/>
      <c r="H25" s="37"/>
      <c r="I25" s="37"/>
      <c r="J25" s="37"/>
      <c r="K25" s="37"/>
      <c r="L25" s="37"/>
      <c r="M25" s="49"/>
      <c r="N25" s="37">
        <v>300</v>
      </c>
      <c r="O25" s="49"/>
    </row>
    <row r="26" spans="1:15" x14ac:dyDescent="0.2">
      <c r="A26" s="41"/>
      <c r="C26" s="31" t="s">
        <v>1904</v>
      </c>
      <c r="D26" s="31" t="s">
        <v>1905</v>
      </c>
      <c r="E26" s="37"/>
      <c r="F26" s="37"/>
      <c r="G26" s="37"/>
      <c r="H26" s="37"/>
      <c r="I26" s="37">
        <v>7700</v>
      </c>
      <c r="J26" s="37">
        <f>+(I26/9.5)*12</f>
        <v>9726.3157894736833</v>
      </c>
      <c r="K26" s="37"/>
      <c r="L26" s="37"/>
      <c r="M26" s="49"/>
      <c r="N26" s="37">
        <v>8600</v>
      </c>
      <c r="O26" s="49"/>
    </row>
    <row r="27" spans="1:15" x14ac:dyDescent="0.2">
      <c r="A27" s="41"/>
      <c r="C27" s="31"/>
      <c r="D27" s="31"/>
      <c r="E27" s="37"/>
      <c r="F27" s="37"/>
      <c r="G27" s="37"/>
      <c r="H27" s="37"/>
      <c r="I27" s="37"/>
      <c r="J27" s="37"/>
      <c r="K27" s="37"/>
      <c r="L27" s="37"/>
      <c r="M27" s="49"/>
      <c r="N27" s="37"/>
      <c r="O27" s="49"/>
    </row>
    <row r="28" spans="1:15" x14ac:dyDescent="0.2">
      <c r="A28" s="41"/>
      <c r="C28" s="31"/>
      <c r="D28" s="31" t="s">
        <v>283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f t="shared" si="3"/>
        <v>0</v>
      </c>
      <c r="K28" s="37">
        <f t="shared" si="4"/>
        <v>0</v>
      </c>
      <c r="L28" s="37"/>
      <c r="M28" s="49"/>
      <c r="N28" s="5">
        <f>SUM(N25:N27)</f>
        <v>8900</v>
      </c>
      <c r="O28" s="49"/>
    </row>
    <row r="29" spans="1:15" x14ac:dyDescent="0.2">
      <c r="A29" s="41"/>
      <c r="C29" s="31"/>
      <c r="D29" s="31"/>
      <c r="E29" s="37"/>
      <c r="F29" s="37"/>
      <c r="G29" s="37"/>
      <c r="H29" s="37"/>
      <c r="I29" s="37"/>
      <c r="J29" s="37"/>
      <c r="K29" s="37"/>
      <c r="L29" s="37"/>
      <c r="M29" s="49"/>
      <c r="N29" s="37"/>
      <c r="O29" s="49"/>
    </row>
    <row r="30" spans="1:15" x14ac:dyDescent="0.2">
      <c r="A30" s="41"/>
      <c r="C30" s="31"/>
      <c r="D30" s="4" t="s">
        <v>1906</v>
      </c>
      <c r="E30" s="5">
        <v>627144.94999999995</v>
      </c>
      <c r="F30" s="5">
        <v>628646.9</v>
      </c>
      <c r="G30" s="5">
        <v>629646.1</v>
      </c>
      <c r="H30" s="5">
        <v>652206.48</v>
      </c>
      <c r="I30" s="5">
        <v>459710.75</v>
      </c>
      <c r="J30" s="5">
        <f t="shared" si="3"/>
        <v>649003.4117647059</v>
      </c>
      <c r="K30" s="5">
        <f t="shared" si="4"/>
        <v>634411.10750000004</v>
      </c>
      <c r="L30" s="5">
        <f>SUM(H30+J30)/2</f>
        <v>650604.945882353</v>
      </c>
      <c r="M30" s="49"/>
      <c r="N30" s="5">
        <f>SUM(N28,N23,N16,N10)</f>
        <v>661700</v>
      </c>
      <c r="O30" s="49"/>
    </row>
    <row r="31" spans="1:15" x14ac:dyDescent="0.2">
      <c r="A31" s="41"/>
      <c r="B31" s="53"/>
      <c r="C31" s="41"/>
      <c r="D31" s="41"/>
      <c r="E31" s="42"/>
      <c r="F31" s="42"/>
      <c r="G31" s="42"/>
      <c r="H31" s="42"/>
      <c r="I31" s="42"/>
      <c r="J31" s="42"/>
      <c r="K31" s="42"/>
      <c r="L31" s="47"/>
      <c r="M31" s="49"/>
      <c r="N31" s="47"/>
      <c r="O31" s="49"/>
    </row>
    <row r="32" spans="1:15" x14ac:dyDescent="0.2">
      <c r="A32" s="41"/>
      <c r="C32" s="31"/>
      <c r="D32" s="31"/>
      <c r="E32" s="37"/>
      <c r="F32" s="37"/>
      <c r="G32" s="37"/>
      <c r="H32" s="37"/>
      <c r="I32" s="37"/>
      <c r="J32" s="37"/>
      <c r="K32" s="37"/>
      <c r="L32" s="37"/>
      <c r="M32" s="49"/>
      <c r="N32" s="37"/>
      <c r="O32" s="49"/>
    </row>
    <row r="33" spans="1:15" x14ac:dyDescent="0.2">
      <c r="A33" s="41"/>
      <c r="C33" s="31"/>
      <c r="D33" s="4" t="s">
        <v>1907</v>
      </c>
      <c r="E33" s="37"/>
      <c r="F33" s="37"/>
      <c r="G33" s="37"/>
      <c r="H33" s="37"/>
      <c r="I33" s="37"/>
      <c r="J33" s="37"/>
      <c r="K33" s="37"/>
      <c r="L33" s="37"/>
      <c r="M33" s="49"/>
      <c r="N33" s="37"/>
      <c r="O33" s="49"/>
    </row>
    <row r="34" spans="1:15" x14ac:dyDescent="0.2">
      <c r="A34" s="41"/>
      <c r="C34" s="31"/>
      <c r="D34" s="31"/>
      <c r="E34" s="37"/>
      <c r="F34" s="37"/>
      <c r="G34" s="37"/>
      <c r="H34" s="37"/>
      <c r="I34" s="37"/>
      <c r="J34" s="37"/>
      <c r="K34" s="37"/>
      <c r="L34" s="37"/>
      <c r="M34" s="49"/>
      <c r="N34" s="37"/>
      <c r="O34" s="49"/>
    </row>
    <row r="35" spans="1:15" x14ac:dyDescent="0.2">
      <c r="A35" s="41"/>
      <c r="C35" s="31"/>
      <c r="D35" s="31" t="s">
        <v>641</v>
      </c>
      <c r="E35" s="37"/>
      <c r="F35" s="37"/>
      <c r="G35" s="37"/>
      <c r="H35" s="37"/>
      <c r="I35" s="37"/>
      <c r="J35" s="37"/>
      <c r="K35" s="37"/>
      <c r="L35" s="37"/>
      <c r="M35" s="49"/>
      <c r="N35" s="37"/>
      <c r="O35" s="49"/>
    </row>
    <row r="36" spans="1:15" x14ac:dyDescent="0.2">
      <c r="A36" s="41"/>
      <c r="C36" s="31"/>
      <c r="D36" s="31"/>
      <c r="E36" s="37"/>
      <c r="F36" s="37"/>
      <c r="G36" s="37"/>
      <c r="H36" s="37"/>
      <c r="I36" s="37"/>
      <c r="J36" s="37"/>
      <c r="K36" s="37"/>
      <c r="L36" s="37"/>
      <c r="M36" s="49"/>
      <c r="N36" s="37"/>
      <c r="O36" s="49"/>
    </row>
    <row r="37" spans="1:15" x14ac:dyDescent="0.2">
      <c r="A37" s="41"/>
      <c r="C37" s="31" t="s">
        <v>1908</v>
      </c>
      <c r="D37" s="31" t="s">
        <v>1909</v>
      </c>
      <c r="E37" s="37">
        <v>106029.29</v>
      </c>
      <c r="F37" s="37">
        <v>111709.51</v>
      </c>
      <c r="G37" s="37">
        <v>117511.5</v>
      </c>
      <c r="H37" s="37">
        <v>102551.64</v>
      </c>
      <c r="I37" s="37">
        <v>63568.79</v>
      </c>
      <c r="J37" s="37">
        <f>+(I37/8.5)*12</f>
        <v>89744.174117647053</v>
      </c>
      <c r="K37" s="37">
        <f>SUM(E37:H37)/4</f>
        <v>109450.485</v>
      </c>
      <c r="L37" s="37">
        <f>SUM(H37+J37)/2</f>
        <v>96147.907058823534</v>
      </c>
      <c r="M37" s="49"/>
      <c r="N37" s="37">
        <v>144000</v>
      </c>
      <c r="O37" s="49"/>
    </row>
    <row r="38" spans="1:15" x14ac:dyDescent="0.2">
      <c r="A38" s="41"/>
      <c r="C38" s="31" t="s">
        <v>1910</v>
      </c>
      <c r="D38" s="31" t="s">
        <v>1911</v>
      </c>
      <c r="E38" s="37">
        <v>69600.78</v>
      </c>
      <c r="F38" s="37">
        <v>73245.72</v>
      </c>
      <c r="G38" s="37">
        <v>91517.22</v>
      </c>
      <c r="H38" s="37">
        <v>94323.31</v>
      </c>
      <c r="I38" s="37">
        <v>74118.36</v>
      </c>
      <c r="J38" s="37">
        <f t="shared" ref="J38:J41" si="5">+(I38/8.5)*12</f>
        <v>104637.68470588236</v>
      </c>
      <c r="K38" s="37">
        <f t="shared" ref="K38:K41" si="6">SUM(E38:H38)/4</f>
        <v>82171.757500000007</v>
      </c>
      <c r="L38" s="37">
        <f t="shared" ref="L38:L52" si="7">SUM(H38+J38)/2</f>
        <v>99480.49735294118</v>
      </c>
      <c r="M38" s="49"/>
      <c r="N38" s="37">
        <v>103000</v>
      </c>
      <c r="O38" s="49"/>
    </row>
    <row r="39" spans="1:15" x14ac:dyDescent="0.2">
      <c r="A39" s="41"/>
      <c r="C39" s="31" t="s">
        <v>1912</v>
      </c>
      <c r="D39" s="31" t="s">
        <v>1913</v>
      </c>
      <c r="E39" s="37">
        <v>5202.79</v>
      </c>
      <c r="F39" s="37">
        <v>2226.96</v>
      </c>
      <c r="G39" s="37">
        <v>2427.4499999999998</v>
      </c>
      <c r="H39" s="37">
        <v>4030.3</v>
      </c>
      <c r="I39" s="37">
        <v>2920.58</v>
      </c>
      <c r="J39" s="37">
        <f t="shared" si="5"/>
        <v>4123.1717647058822</v>
      </c>
      <c r="K39" s="37">
        <f t="shared" si="6"/>
        <v>3471.875</v>
      </c>
      <c r="L39" s="37">
        <f t="shared" si="7"/>
        <v>4076.7358823529412</v>
      </c>
      <c r="M39" s="49"/>
      <c r="N39" s="37">
        <v>4000</v>
      </c>
      <c r="O39" s="49"/>
    </row>
    <row r="40" spans="1:15" x14ac:dyDescent="0.2">
      <c r="A40" s="41"/>
      <c r="C40" s="31"/>
      <c r="D40" s="31"/>
      <c r="E40" s="37" t="s">
        <v>47</v>
      </c>
      <c r="F40" s="37" t="s">
        <v>47</v>
      </c>
      <c r="G40" s="37" t="s">
        <v>47</v>
      </c>
      <c r="H40" s="37" t="s">
        <v>47</v>
      </c>
      <c r="I40" s="37" t="s">
        <v>47</v>
      </c>
      <c r="J40" s="37"/>
      <c r="K40" s="37"/>
      <c r="L40" s="37"/>
      <c r="M40" s="49"/>
      <c r="N40" s="37"/>
      <c r="O40" s="49"/>
    </row>
    <row r="41" spans="1:15" x14ac:dyDescent="0.2">
      <c r="A41" s="41"/>
      <c r="C41" s="31"/>
      <c r="D41" s="4" t="s">
        <v>1659</v>
      </c>
      <c r="E41" s="5">
        <v>180832.86</v>
      </c>
      <c r="F41" s="5">
        <v>187182.19</v>
      </c>
      <c r="G41" s="5">
        <v>211456.17</v>
      </c>
      <c r="H41" s="5">
        <v>200905.25</v>
      </c>
      <c r="I41" s="5">
        <v>140607.73000000001</v>
      </c>
      <c r="J41" s="5">
        <f t="shared" si="5"/>
        <v>198505.0305882353</v>
      </c>
      <c r="K41" s="37">
        <f t="shared" si="6"/>
        <v>195094.11749999999</v>
      </c>
      <c r="L41" s="37">
        <f t="shared" si="7"/>
        <v>199705.14029411765</v>
      </c>
      <c r="M41" s="49"/>
      <c r="N41" s="5">
        <f>SUM(N37:N40)</f>
        <v>251000</v>
      </c>
      <c r="O41" s="49"/>
    </row>
    <row r="42" spans="1:15" x14ac:dyDescent="0.2">
      <c r="A42" s="41"/>
      <c r="C42" s="31"/>
      <c r="D42" s="31" t="s">
        <v>1660</v>
      </c>
      <c r="E42" s="37"/>
      <c r="F42" s="37"/>
      <c r="G42" s="37"/>
      <c r="H42" s="37"/>
      <c r="I42" s="37"/>
      <c r="J42" s="37"/>
      <c r="K42" s="37"/>
      <c r="L42" s="37"/>
      <c r="M42" s="49"/>
      <c r="N42" s="37"/>
      <c r="O42" s="49"/>
    </row>
    <row r="43" spans="1:15" x14ac:dyDescent="0.2">
      <c r="A43" s="41"/>
      <c r="C43" s="31"/>
      <c r="D43" s="31"/>
      <c r="E43" s="37"/>
      <c r="F43" s="37"/>
      <c r="G43" s="37"/>
      <c r="H43" s="37"/>
      <c r="I43" s="37"/>
      <c r="J43" s="37"/>
      <c r="K43" s="37"/>
      <c r="L43" s="37"/>
      <c r="M43" s="49"/>
      <c r="N43" s="37"/>
      <c r="O43" s="49"/>
    </row>
    <row r="44" spans="1:15" x14ac:dyDescent="0.2">
      <c r="A44" s="41"/>
      <c r="C44" s="31" t="s">
        <v>1914</v>
      </c>
      <c r="D44" s="31" t="s">
        <v>358</v>
      </c>
      <c r="E44" s="37">
        <v>2314.96</v>
      </c>
      <c r="F44" s="37">
        <v>1853.22</v>
      </c>
      <c r="G44" s="37">
        <v>3255.87</v>
      </c>
      <c r="H44" s="37">
        <v>4933.67</v>
      </c>
      <c r="I44" s="37">
        <v>3403.3</v>
      </c>
      <c r="J44" s="37">
        <f>+(I44/8.5)*12</f>
        <v>4804.6588235294121</v>
      </c>
      <c r="K44" s="37">
        <f>SUM(E44:H44)/4</f>
        <v>3089.4300000000003</v>
      </c>
      <c r="L44" s="37">
        <f t="shared" si="7"/>
        <v>4869.1644117647065</v>
      </c>
      <c r="M44" s="49"/>
      <c r="N44" s="37">
        <v>8000</v>
      </c>
      <c r="O44" s="49"/>
    </row>
    <row r="45" spans="1:15" x14ac:dyDescent="0.2">
      <c r="A45" s="41"/>
      <c r="C45" s="31" t="s">
        <v>1915</v>
      </c>
      <c r="D45" s="31" t="s">
        <v>314</v>
      </c>
      <c r="E45" s="37">
        <v>12770.88</v>
      </c>
      <c r="F45" s="37">
        <v>14479.23</v>
      </c>
      <c r="G45" s="37">
        <v>15398.08</v>
      </c>
      <c r="H45" s="37">
        <v>15186.9</v>
      </c>
      <c r="I45" s="37">
        <v>10546.61</v>
      </c>
      <c r="J45" s="37">
        <f t="shared" ref="J45:J52" si="8">+(I45/8.5)*12</f>
        <v>14889.331764705883</v>
      </c>
      <c r="K45" s="37">
        <f t="shared" ref="K45:K52" si="9">SUM(E45:H45)/4</f>
        <v>14458.772500000001</v>
      </c>
      <c r="L45" s="37">
        <f t="shared" si="7"/>
        <v>15038.11588235294</v>
      </c>
      <c r="M45" s="49"/>
      <c r="N45" s="37">
        <v>16500</v>
      </c>
      <c r="O45" s="49"/>
    </row>
    <row r="46" spans="1:15" x14ac:dyDescent="0.2">
      <c r="A46" s="41"/>
      <c r="C46" s="31" t="s">
        <v>1916</v>
      </c>
      <c r="D46" s="31" t="s">
        <v>329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f t="shared" si="8"/>
        <v>0</v>
      </c>
      <c r="K46" s="37">
        <f t="shared" si="9"/>
        <v>0</v>
      </c>
      <c r="L46" s="37">
        <f t="shared" si="7"/>
        <v>0</v>
      </c>
      <c r="M46" s="49"/>
      <c r="N46" s="37">
        <v>0</v>
      </c>
      <c r="O46" s="49"/>
    </row>
    <row r="47" spans="1:15" x14ac:dyDescent="0.2">
      <c r="A47" s="41"/>
      <c r="C47" s="31" t="s">
        <v>1917</v>
      </c>
      <c r="D47" s="31" t="s">
        <v>362</v>
      </c>
      <c r="E47" s="37">
        <v>14966.18</v>
      </c>
      <c r="F47" s="37">
        <v>33523.449999999997</v>
      </c>
      <c r="G47" s="37">
        <v>15425.05</v>
      </c>
      <c r="H47" s="37">
        <v>38572.76</v>
      </c>
      <c r="I47" s="37">
        <v>1009.17</v>
      </c>
      <c r="J47" s="37">
        <f t="shared" si="8"/>
        <v>1424.7105882352939</v>
      </c>
      <c r="K47" s="37">
        <f t="shared" si="9"/>
        <v>25621.86</v>
      </c>
      <c r="L47" s="37">
        <f t="shared" si="7"/>
        <v>19998.735294117647</v>
      </c>
      <c r="M47" s="49"/>
      <c r="N47" s="37">
        <v>20000</v>
      </c>
      <c r="O47" s="49"/>
    </row>
    <row r="48" spans="1:15" x14ac:dyDescent="0.2">
      <c r="A48" s="41"/>
      <c r="C48" s="31" t="s">
        <v>1918</v>
      </c>
      <c r="D48" s="31" t="s">
        <v>365</v>
      </c>
      <c r="E48" s="37">
        <v>0</v>
      </c>
      <c r="F48" s="37">
        <v>0</v>
      </c>
      <c r="G48" s="37">
        <v>3359.75</v>
      </c>
      <c r="H48" s="37">
        <v>618.25</v>
      </c>
      <c r="I48" s="37">
        <v>0</v>
      </c>
      <c r="J48" s="37">
        <f t="shared" si="8"/>
        <v>0</v>
      </c>
      <c r="K48" s="37">
        <f t="shared" si="9"/>
        <v>994.5</v>
      </c>
      <c r="L48" s="37">
        <f t="shared" si="7"/>
        <v>309.125</v>
      </c>
      <c r="M48" s="49"/>
      <c r="N48" s="37">
        <v>500</v>
      </c>
      <c r="O48" s="49"/>
    </row>
    <row r="49" spans="1:15" x14ac:dyDescent="0.2">
      <c r="A49" s="41"/>
      <c r="C49" s="31" t="s">
        <v>1919</v>
      </c>
      <c r="D49" s="31" t="s">
        <v>331</v>
      </c>
      <c r="E49" s="37">
        <v>36282.160000000003</v>
      </c>
      <c r="F49" s="37">
        <v>33854.39</v>
      </c>
      <c r="G49" s="37">
        <v>28745.05</v>
      </c>
      <c r="H49" s="37">
        <v>30665.360000000001</v>
      </c>
      <c r="I49" s="37">
        <v>19229.580000000002</v>
      </c>
      <c r="J49" s="37">
        <f t="shared" si="8"/>
        <v>27147.642352941177</v>
      </c>
      <c r="K49" s="37">
        <f t="shared" si="9"/>
        <v>32386.74</v>
      </c>
      <c r="L49" s="37">
        <f t="shared" si="7"/>
        <v>28906.501176470589</v>
      </c>
      <c r="M49" s="49"/>
      <c r="N49" s="37">
        <v>38500</v>
      </c>
      <c r="O49" s="49"/>
    </row>
    <row r="50" spans="1:15" x14ac:dyDescent="0.2">
      <c r="A50" s="41"/>
      <c r="C50" s="31" t="s">
        <v>1920</v>
      </c>
      <c r="D50" s="31" t="s">
        <v>1668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f t="shared" si="8"/>
        <v>0</v>
      </c>
      <c r="K50" s="37">
        <f t="shared" si="9"/>
        <v>0</v>
      </c>
      <c r="L50" s="37">
        <f t="shared" si="7"/>
        <v>0</v>
      </c>
      <c r="M50" s="49"/>
      <c r="N50" s="37"/>
      <c r="O50" s="49"/>
    </row>
    <row r="51" spans="1:15" x14ac:dyDescent="0.2">
      <c r="A51" s="41"/>
      <c r="C51" s="31"/>
      <c r="D51" s="31"/>
      <c r="E51" s="37" t="s">
        <v>47</v>
      </c>
      <c r="F51" s="37" t="s">
        <v>47</v>
      </c>
      <c r="G51" s="37" t="s">
        <v>47</v>
      </c>
      <c r="H51" s="37" t="s">
        <v>47</v>
      </c>
      <c r="I51" s="37" t="s">
        <v>47</v>
      </c>
      <c r="J51" s="37"/>
      <c r="K51" s="37"/>
      <c r="L51" s="37"/>
      <c r="M51" s="49"/>
      <c r="N51" s="37"/>
      <c r="O51" s="49"/>
    </row>
    <row r="52" spans="1:15" x14ac:dyDescent="0.2">
      <c r="A52" s="41"/>
      <c r="C52" s="31"/>
      <c r="D52" s="4" t="s">
        <v>1669</v>
      </c>
      <c r="E52" s="5">
        <v>66334.179999999993</v>
      </c>
      <c r="F52" s="5">
        <v>83710.289999999994</v>
      </c>
      <c r="G52" s="5">
        <v>66183.8</v>
      </c>
      <c r="H52" s="5">
        <v>89976.94</v>
      </c>
      <c r="I52" s="5">
        <v>34188.660000000003</v>
      </c>
      <c r="J52" s="5">
        <f t="shared" si="8"/>
        <v>48266.343529411766</v>
      </c>
      <c r="K52" s="37">
        <f t="shared" si="9"/>
        <v>76551.302499999991</v>
      </c>
      <c r="L52" s="37">
        <f t="shared" si="7"/>
        <v>69121.641764705884</v>
      </c>
      <c r="M52" s="49"/>
      <c r="N52" s="5">
        <f>SUM(N44:N51)</f>
        <v>83500</v>
      </c>
      <c r="O52" s="49"/>
    </row>
    <row r="53" spans="1:15" x14ac:dyDescent="0.2">
      <c r="A53" s="41"/>
      <c r="C53" s="31"/>
      <c r="D53" s="31"/>
      <c r="E53" s="37"/>
      <c r="F53" s="37"/>
      <c r="G53" s="37"/>
      <c r="H53" s="37"/>
      <c r="I53" s="37"/>
      <c r="J53" s="37"/>
      <c r="K53" s="37"/>
      <c r="L53" s="37"/>
      <c r="M53" s="49"/>
      <c r="N53" s="37"/>
      <c r="O53" s="49"/>
    </row>
    <row r="54" spans="1:15" x14ac:dyDescent="0.2">
      <c r="A54" s="41"/>
      <c r="C54" s="31"/>
      <c r="D54" s="31" t="s">
        <v>1670</v>
      </c>
      <c r="E54" s="37"/>
      <c r="F54" s="37"/>
      <c r="G54" s="37"/>
      <c r="H54" s="37"/>
      <c r="I54" s="37"/>
      <c r="J54" s="37"/>
      <c r="K54" s="37"/>
      <c r="L54" s="37"/>
      <c r="M54" s="49"/>
      <c r="N54" s="37"/>
      <c r="O54" s="49"/>
    </row>
    <row r="55" spans="1:15" x14ac:dyDescent="0.2">
      <c r="A55" s="41"/>
      <c r="C55" s="31"/>
      <c r="D55" s="31"/>
      <c r="E55" s="37"/>
      <c r="F55" s="37"/>
      <c r="G55" s="37"/>
      <c r="H55" s="37"/>
      <c r="I55" s="37"/>
      <c r="J55" s="37"/>
      <c r="K55" s="37"/>
      <c r="L55" s="37"/>
      <c r="M55" s="49"/>
      <c r="N55" s="37"/>
      <c r="O55" s="49"/>
    </row>
    <row r="56" spans="1:15" x14ac:dyDescent="0.2">
      <c r="A56" s="41"/>
      <c r="C56" s="31"/>
      <c r="D56" s="31" t="s">
        <v>1671</v>
      </c>
      <c r="E56" s="37"/>
      <c r="F56" s="37"/>
      <c r="G56" s="37"/>
      <c r="H56" s="37"/>
      <c r="I56" s="37"/>
      <c r="J56" s="37"/>
      <c r="K56" s="37"/>
      <c r="L56" s="37"/>
      <c r="M56" s="49"/>
      <c r="N56" s="37"/>
      <c r="O56" s="49"/>
    </row>
    <row r="57" spans="1:15" x14ac:dyDescent="0.2">
      <c r="A57" s="41"/>
      <c r="C57" s="31"/>
      <c r="D57" s="31"/>
      <c r="E57" s="37"/>
      <c r="F57" s="37"/>
      <c r="G57" s="37"/>
      <c r="H57" s="37"/>
      <c r="I57" s="37"/>
      <c r="J57" s="37"/>
      <c r="K57" s="37"/>
      <c r="L57" s="37"/>
      <c r="M57" s="49"/>
      <c r="N57" s="37"/>
      <c r="O57" s="49"/>
    </row>
    <row r="58" spans="1:15" x14ac:dyDescent="0.2">
      <c r="A58" s="41"/>
      <c r="C58" s="31" t="s">
        <v>1921</v>
      </c>
      <c r="D58" s="31" t="s">
        <v>1673</v>
      </c>
      <c r="E58" s="37">
        <v>840.67</v>
      </c>
      <c r="F58" s="37">
        <v>468.81</v>
      </c>
      <c r="G58" s="37">
        <v>678.53</v>
      </c>
      <c r="H58" s="37">
        <v>586.03</v>
      </c>
      <c r="I58" s="37">
        <v>0</v>
      </c>
      <c r="J58" s="37">
        <f t="shared" ref="J58:J60" si="10">+(I58/8.5)*12</f>
        <v>0</v>
      </c>
      <c r="K58" s="37">
        <f t="shared" ref="K58" si="11">SUM(E58:H58)/4</f>
        <v>643.51</v>
      </c>
      <c r="L58" s="37">
        <f t="shared" ref="L58" si="12">SUM(H58+J58)/2</f>
        <v>293.01499999999999</v>
      </c>
      <c r="M58" s="49"/>
      <c r="N58" s="37">
        <v>300</v>
      </c>
      <c r="O58" s="49"/>
    </row>
    <row r="59" spans="1:15" x14ac:dyDescent="0.2">
      <c r="A59" s="41"/>
      <c r="C59" s="31"/>
      <c r="D59" s="31"/>
      <c r="E59" s="37" t="s">
        <v>47</v>
      </c>
      <c r="F59" s="37" t="s">
        <v>47</v>
      </c>
      <c r="G59" s="37" t="s">
        <v>47</v>
      </c>
      <c r="H59" s="37" t="s">
        <v>47</v>
      </c>
      <c r="I59" s="37" t="s">
        <v>47</v>
      </c>
      <c r="J59" s="37"/>
      <c r="K59" s="37"/>
      <c r="L59" s="37"/>
      <c r="M59" s="49"/>
      <c r="N59" s="37"/>
      <c r="O59" s="49"/>
    </row>
    <row r="60" spans="1:15" x14ac:dyDescent="0.2">
      <c r="A60" s="41"/>
      <c r="C60" s="31"/>
      <c r="D60" s="4" t="s">
        <v>1674</v>
      </c>
      <c r="E60" s="5">
        <v>840.67</v>
      </c>
      <c r="F60" s="5">
        <v>468.81</v>
      </c>
      <c r="G60" s="5">
        <v>678.53</v>
      </c>
      <c r="H60" s="5">
        <v>586.03</v>
      </c>
      <c r="I60" s="5">
        <v>0</v>
      </c>
      <c r="J60" s="5">
        <f t="shared" si="10"/>
        <v>0</v>
      </c>
      <c r="K60" s="37">
        <f t="shared" ref="K60" si="13">SUM(E60:H60)/4</f>
        <v>643.51</v>
      </c>
      <c r="L60" s="37">
        <f t="shared" ref="L60" si="14">SUM(H60+J60)/2</f>
        <v>293.01499999999999</v>
      </c>
      <c r="M60" s="49"/>
      <c r="N60" s="5">
        <v>300</v>
      </c>
      <c r="O60" s="49"/>
    </row>
    <row r="61" spans="1:15" x14ac:dyDescent="0.2">
      <c r="A61" s="41"/>
      <c r="C61" s="31"/>
      <c r="D61" s="31"/>
      <c r="E61" s="37"/>
      <c r="F61" s="37"/>
      <c r="G61" s="37"/>
      <c r="H61" s="37"/>
      <c r="I61" s="37"/>
      <c r="J61" s="37"/>
      <c r="K61" s="37"/>
      <c r="L61" s="37"/>
      <c r="M61" s="49"/>
      <c r="N61" s="37"/>
      <c r="O61" s="49"/>
    </row>
    <row r="62" spans="1:15" x14ac:dyDescent="0.2">
      <c r="A62" s="41"/>
      <c r="C62" s="31"/>
      <c r="D62" s="31" t="s">
        <v>1675</v>
      </c>
      <c r="E62" s="37"/>
      <c r="F62" s="37"/>
      <c r="G62" s="37"/>
      <c r="H62" s="37"/>
      <c r="I62" s="37"/>
      <c r="J62" s="37"/>
      <c r="K62" s="37"/>
      <c r="L62" s="37"/>
      <c r="M62" s="49"/>
      <c r="N62" s="37"/>
      <c r="O62" s="49"/>
    </row>
    <row r="63" spans="1:15" x14ac:dyDescent="0.2">
      <c r="A63" s="41"/>
      <c r="C63" s="31"/>
      <c r="D63" s="31"/>
      <c r="E63" s="37"/>
      <c r="F63" s="37"/>
      <c r="G63" s="37"/>
      <c r="H63" s="37"/>
      <c r="I63" s="37"/>
      <c r="J63" s="37"/>
      <c r="K63" s="37"/>
      <c r="L63" s="37"/>
      <c r="M63" s="49"/>
      <c r="N63" s="37"/>
      <c r="O63" s="49"/>
    </row>
    <row r="64" spans="1:15" x14ac:dyDescent="0.2">
      <c r="A64" s="41"/>
      <c r="C64" s="31" t="s">
        <v>1922</v>
      </c>
      <c r="D64" s="31" t="s">
        <v>974</v>
      </c>
      <c r="E64" s="37">
        <v>0</v>
      </c>
      <c r="F64" s="37">
        <v>0</v>
      </c>
      <c r="G64" s="37">
        <v>826.99</v>
      </c>
      <c r="H64" s="37">
        <v>682.29</v>
      </c>
      <c r="I64" s="37">
        <v>554.54</v>
      </c>
      <c r="J64" s="37">
        <f>+(I64/8.5)*12</f>
        <v>782.87999999999988</v>
      </c>
      <c r="K64" s="37">
        <f>SUM(E64:H64)/4</f>
        <v>377.32</v>
      </c>
      <c r="L64" s="37">
        <f t="shared" ref="L64:L80" si="15">SUM(H64+J64)/2</f>
        <v>732.58499999999992</v>
      </c>
      <c r="M64" s="49"/>
      <c r="N64" s="37">
        <v>750</v>
      </c>
      <c r="O64" s="49"/>
    </row>
    <row r="65" spans="1:15" x14ac:dyDescent="0.2">
      <c r="A65" s="41"/>
      <c r="C65" s="31" t="s">
        <v>1923</v>
      </c>
      <c r="D65" s="31" t="s">
        <v>379</v>
      </c>
      <c r="E65" s="37">
        <v>4500</v>
      </c>
      <c r="F65" s="37">
        <v>5687.5</v>
      </c>
      <c r="G65" s="37">
        <v>4052.5</v>
      </c>
      <c r="H65" s="37">
        <v>7490</v>
      </c>
      <c r="I65" s="37">
        <v>0</v>
      </c>
      <c r="J65" s="37">
        <f t="shared" ref="J65:J80" si="16">+(I65/8.5)*12</f>
        <v>0</v>
      </c>
      <c r="K65" s="37">
        <f t="shared" ref="K65:K80" si="17">SUM(E65:H65)/4</f>
        <v>5432.5</v>
      </c>
      <c r="L65" s="37">
        <f t="shared" si="15"/>
        <v>3745</v>
      </c>
      <c r="M65" s="49"/>
      <c r="N65" s="37">
        <v>3800</v>
      </c>
      <c r="O65" s="49"/>
    </row>
    <row r="66" spans="1:15" x14ac:dyDescent="0.2">
      <c r="A66" s="41"/>
      <c r="C66" s="31" t="s">
        <v>1924</v>
      </c>
      <c r="D66" s="31" t="s">
        <v>383</v>
      </c>
      <c r="E66" s="37">
        <v>0</v>
      </c>
      <c r="F66" s="37">
        <v>0</v>
      </c>
      <c r="G66" s="37">
        <v>265.56</v>
      </c>
      <c r="H66" s="37">
        <v>0</v>
      </c>
      <c r="I66" s="37">
        <v>0</v>
      </c>
      <c r="J66" s="37">
        <f t="shared" si="16"/>
        <v>0</v>
      </c>
      <c r="K66" s="37">
        <f t="shared" si="17"/>
        <v>66.39</v>
      </c>
      <c r="L66" s="37">
        <f t="shared" si="15"/>
        <v>0</v>
      </c>
      <c r="M66" s="49"/>
      <c r="N66" s="37">
        <v>0</v>
      </c>
      <c r="O66" s="49"/>
    </row>
    <row r="67" spans="1:15" x14ac:dyDescent="0.2">
      <c r="A67" s="41"/>
      <c r="C67" s="31" t="s">
        <v>1925</v>
      </c>
      <c r="D67" s="31" t="s">
        <v>385</v>
      </c>
      <c r="E67" s="37">
        <v>30830.02</v>
      </c>
      <c r="F67" s="37">
        <v>44150.34</v>
      </c>
      <c r="G67" s="37">
        <v>47759.96</v>
      </c>
      <c r="H67" s="37">
        <v>47751</v>
      </c>
      <c r="I67" s="37">
        <v>0</v>
      </c>
      <c r="J67" s="37">
        <f t="shared" si="16"/>
        <v>0</v>
      </c>
      <c r="K67" s="37">
        <f t="shared" si="17"/>
        <v>42622.83</v>
      </c>
      <c r="L67" s="37">
        <f t="shared" si="15"/>
        <v>23875.5</v>
      </c>
      <c r="M67" s="49"/>
      <c r="N67" s="37">
        <v>45000</v>
      </c>
      <c r="O67" s="49"/>
    </row>
    <row r="68" spans="1:15" x14ac:dyDescent="0.2">
      <c r="A68" s="41"/>
      <c r="C68" s="31" t="s">
        <v>1926</v>
      </c>
      <c r="D68" s="31" t="s">
        <v>587</v>
      </c>
      <c r="E68" s="37">
        <v>0</v>
      </c>
      <c r="F68" s="37">
        <v>1968.29</v>
      </c>
      <c r="G68" s="37">
        <v>1683.33</v>
      </c>
      <c r="H68" s="37">
        <v>1929.18</v>
      </c>
      <c r="I68" s="37">
        <v>1712.47</v>
      </c>
      <c r="J68" s="37">
        <f t="shared" si="16"/>
        <v>2417.6047058823528</v>
      </c>
      <c r="K68" s="37">
        <f t="shared" si="17"/>
        <v>1395.2</v>
      </c>
      <c r="L68" s="37">
        <f t="shared" si="15"/>
        <v>2173.3923529411763</v>
      </c>
      <c r="M68" s="49"/>
      <c r="N68" s="37">
        <v>2200</v>
      </c>
      <c r="O68" s="49"/>
    </row>
    <row r="69" spans="1:15" x14ac:dyDescent="0.2">
      <c r="A69" s="41"/>
      <c r="C69" s="31" t="s">
        <v>1927</v>
      </c>
      <c r="D69" s="31" t="s">
        <v>589</v>
      </c>
      <c r="E69" s="37">
        <v>0</v>
      </c>
      <c r="F69" s="37">
        <v>842.87</v>
      </c>
      <c r="G69" s="37">
        <v>937.62</v>
      </c>
      <c r="H69" s="37">
        <v>992.93</v>
      </c>
      <c r="I69" s="37">
        <v>2292.7399999999998</v>
      </c>
      <c r="J69" s="37">
        <f t="shared" si="16"/>
        <v>3236.8094117647051</v>
      </c>
      <c r="K69" s="37">
        <f t="shared" si="17"/>
        <v>693.35500000000002</v>
      </c>
      <c r="L69" s="37">
        <f t="shared" si="15"/>
        <v>2114.8697058823527</v>
      </c>
      <c r="M69" s="49"/>
      <c r="N69" s="37">
        <v>2200</v>
      </c>
      <c r="O69" s="49"/>
    </row>
    <row r="70" spans="1:15" x14ac:dyDescent="0.2">
      <c r="A70" s="41"/>
      <c r="C70" s="31" t="s">
        <v>1928</v>
      </c>
      <c r="D70" s="31" t="s">
        <v>540</v>
      </c>
      <c r="E70" s="37">
        <v>0</v>
      </c>
      <c r="F70" s="37">
        <v>185</v>
      </c>
      <c r="G70" s="37">
        <v>777.4</v>
      </c>
      <c r="H70" s="37">
        <v>1626</v>
      </c>
      <c r="I70" s="37">
        <v>1544</v>
      </c>
      <c r="J70" s="37">
        <f t="shared" si="16"/>
        <v>2179.7647058823532</v>
      </c>
      <c r="K70" s="37">
        <f t="shared" si="17"/>
        <v>647.1</v>
      </c>
      <c r="L70" s="37">
        <f t="shared" si="15"/>
        <v>1902.8823529411766</v>
      </c>
      <c r="M70" s="49"/>
      <c r="N70" s="37">
        <v>500</v>
      </c>
      <c r="O70" s="49"/>
    </row>
    <row r="71" spans="1:15" x14ac:dyDescent="0.2">
      <c r="A71" s="41"/>
      <c r="C71" s="31" t="s">
        <v>1929</v>
      </c>
      <c r="D71" s="31" t="s">
        <v>1930</v>
      </c>
      <c r="E71" s="37" t="s">
        <v>1931</v>
      </c>
      <c r="F71" s="37">
        <v>0</v>
      </c>
      <c r="G71" s="37">
        <v>21600</v>
      </c>
      <c r="H71" s="37">
        <v>75900</v>
      </c>
      <c r="I71" s="37">
        <v>0</v>
      </c>
      <c r="J71" s="37">
        <f t="shared" si="16"/>
        <v>0</v>
      </c>
      <c r="K71" s="37">
        <f t="shared" si="17"/>
        <v>24375</v>
      </c>
      <c r="L71" s="37">
        <f t="shared" si="15"/>
        <v>37950</v>
      </c>
      <c r="M71" s="49"/>
      <c r="N71" s="37">
        <v>76000</v>
      </c>
      <c r="O71" s="49"/>
    </row>
    <row r="72" spans="1:15" x14ac:dyDescent="0.2">
      <c r="A72" s="41"/>
      <c r="C72" s="31" t="s">
        <v>1932</v>
      </c>
      <c r="D72" s="31" t="s">
        <v>1933</v>
      </c>
      <c r="E72" s="37">
        <v>6715.5</v>
      </c>
      <c r="F72" s="37">
        <v>7215</v>
      </c>
      <c r="G72" s="37">
        <v>7273.5</v>
      </c>
      <c r="H72" s="37">
        <v>10556</v>
      </c>
      <c r="I72" s="37">
        <v>5245.5</v>
      </c>
      <c r="J72" s="37">
        <f t="shared" si="16"/>
        <v>7405.4117647058829</v>
      </c>
      <c r="K72" s="37">
        <f t="shared" si="17"/>
        <v>7940</v>
      </c>
      <c r="L72" s="37">
        <f t="shared" si="15"/>
        <v>8980.7058823529405</v>
      </c>
      <c r="M72" s="49"/>
      <c r="N72" s="37">
        <v>9000</v>
      </c>
      <c r="O72" s="49"/>
    </row>
    <row r="73" spans="1:15" x14ac:dyDescent="0.2">
      <c r="A73" s="41"/>
      <c r="C73" s="31" t="s">
        <v>1934</v>
      </c>
      <c r="D73" s="31" t="s">
        <v>1935</v>
      </c>
      <c r="E73" s="37">
        <v>52361.25</v>
      </c>
      <c r="F73" s="37">
        <v>57450</v>
      </c>
      <c r="G73" s="37">
        <v>57450</v>
      </c>
      <c r="H73" s="37">
        <v>57740.62</v>
      </c>
      <c r="I73" s="37">
        <v>29055</v>
      </c>
      <c r="J73" s="37">
        <f t="shared" si="16"/>
        <v>41018.823529411762</v>
      </c>
      <c r="K73" s="37">
        <f t="shared" si="17"/>
        <v>56250.467499999999</v>
      </c>
      <c r="L73" s="37">
        <f t="shared" si="15"/>
        <v>49379.721764705886</v>
      </c>
      <c r="M73" s="49"/>
      <c r="N73" s="37">
        <v>50000</v>
      </c>
      <c r="O73" s="49"/>
    </row>
    <row r="74" spans="1:15" x14ac:dyDescent="0.2">
      <c r="A74" s="41"/>
      <c r="C74" s="31" t="s">
        <v>1936</v>
      </c>
      <c r="D74" s="31" t="s">
        <v>804</v>
      </c>
      <c r="E74" s="37">
        <v>0</v>
      </c>
      <c r="F74" s="37">
        <v>1496.66</v>
      </c>
      <c r="G74" s="37">
        <v>1223.3399999999999</v>
      </c>
      <c r="H74" s="37">
        <v>1472.84</v>
      </c>
      <c r="I74" s="37">
        <v>320.32</v>
      </c>
      <c r="J74" s="37">
        <f t="shared" si="16"/>
        <v>452.21647058823532</v>
      </c>
      <c r="K74" s="37">
        <f t="shared" si="17"/>
        <v>1048.21</v>
      </c>
      <c r="L74" s="37">
        <f t="shared" si="15"/>
        <v>962.52823529411762</v>
      </c>
      <c r="M74" s="49"/>
      <c r="N74" s="37">
        <v>1000</v>
      </c>
      <c r="O74" s="49"/>
    </row>
    <row r="75" spans="1:15" x14ac:dyDescent="0.2">
      <c r="A75" s="41"/>
      <c r="C75" s="31" t="s">
        <v>1937</v>
      </c>
      <c r="D75" s="31" t="s">
        <v>427</v>
      </c>
      <c r="E75" s="37">
        <v>0</v>
      </c>
      <c r="F75" s="37">
        <v>3011.3</v>
      </c>
      <c r="G75" s="37">
        <v>2863.03</v>
      </c>
      <c r="H75" s="37">
        <v>3217.82</v>
      </c>
      <c r="I75" s="37">
        <v>2175.5100000000002</v>
      </c>
      <c r="J75" s="37">
        <f t="shared" si="16"/>
        <v>3071.3082352941178</v>
      </c>
      <c r="K75" s="37">
        <f t="shared" si="17"/>
        <v>2273.0374999999999</v>
      </c>
      <c r="L75" s="37">
        <f t="shared" si="15"/>
        <v>3144.564117647059</v>
      </c>
      <c r="M75" s="49"/>
      <c r="N75" s="37">
        <v>3200</v>
      </c>
      <c r="O75" s="49"/>
    </row>
    <row r="76" spans="1:15" x14ac:dyDescent="0.2">
      <c r="A76" s="41"/>
      <c r="C76" s="31" t="s">
        <v>1938</v>
      </c>
      <c r="D76" s="31" t="s">
        <v>1699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f t="shared" si="16"/>
        <v>0</v>
      </c>
      <c r="K76" s="37">
        <f t="shared" si="17"/>
        <v>0</v>
      </c>
      <c r="L76" s="37">
        <f t="shared" si="15"/>
        <v>0</v>
      </c>
      <c r="M76" s="49"/>
      <c r="N76" s="37">
        <v>0</v>
      </c>
      <c r="O76" s="49"/>
    </row>
    <row r="77" spans="1:15" x14ac:dyDescent="0.2">
      <c r="A77" s="41"/>
      <c r="C77" s="31" t="s">
        <v>1939</v>
      </c>
      <c r="D77" s="31" t="s">
        <v>336</v>
      </c>
      <c r="E77" s="37">
        <v>8363.27</v>
      </c>
      <c r="F77" s="37">
        <v>13821.84</v>
      </c>
      <c r="G77" s="37">
        <v>9948.61</v>
      </c>
      <c r="H77" s="37">
        <v>4216.08</v>
      </c>
      <c r="I77" s="37">
        <v>1190.98</v>
      </c>
      <c r="J77" s="37">
        <f t="shared" si="16"/>
        <v>1681.3835294117648</v>
      </c>
      <c r="K77" s="37">
        <f t="shared" si="17"/>
        <v>9087.4500000000007</v>
      </c>
      <c r="L77" s="37">
        <f t="shared" si="15"/>
        <v>2948.7317647058826</v>
      </c>
      <c r="M77" s="49"/>
      <c r="N77" s="37">
        <v>3000</v>
      </c>
      <c r="O77" s="49"/>
    </row>
    <row r="78" spans="1:15" x14ac:dyDescent="0.2">
      <c r="A78" s="41"/>
      <c r="C78" s="31" t="s">
        <v>1940</v>
      </c>
      <c r="D78" s="31" t="s">
        <v>1270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f t="shared" si="16"/>
        <v>0</v>
      </c>
      <c r="K78" s="37">
        <f t="shared" si="17"/>
        <v>0</v>
      </c>
      <c r="L78" s="37">
        <f t="shared" si="15"/>
        <v>0</v>
      </c>
      <c r="M78" s="49"/>
      <c r="N78" s="37">
        <v>0</v>
      </c>
      <c r="O78" s="49"/>
    </row>
    <row r="79" spans="1:15" x14ac:dyDescent="0.2">
      <c r="A79" s="41"/>
      <c r="C79" s="31"/>
      <c r="D79" s="31"/>
      <c r="E79" s="37" t="s">
        <v>47</v>
      </c>
      <c r="F79" s="37" t="s">
        <v>47</v>
      </c>
      <c r="G79" s="37" t="s">
        <v>47</v>
      </c>
      <c r="H79" s="37" t="s">
        <v>47</v>
      </c>
      <c r="I79" s="37" t="s">
        <v>47</v>
      </c>
      <c r="J79" s="37"/>
      <c r="K79" s="37"/>
      <c r="L79" s="37"/>
      <c r="M79" s="49"/>
      <c r="N79" s="37"/>
      <c r="O79" s="49"/>
    </row>
    <row r="80" spans="1:15" x14ac:dyDescent="0.2">
      <c r="A80" s="41"/>
      <c r="C80" s="31"/>
      <c r="D80" s="4" t="s">
        <v>1705</v>
      </c>
      <c r="E80" s="5">
        <v>80070.039999999994</v>
      </c>
      <c r="F80" s="5">
        <v>135828.79999999999</v>
      </c>
      <c r="G80" s="5">
        <v>156661.84</v>
      </c>
      <c r="H80" s="5">
        <v>213574.76</v>
      </c>
      <c r="I80" s="5">
        <v>44091.06</v>
      </c>
      <c r="J80" s="5">
        <f t="shared" si="16"/>
        <v>62246.202352941174</v>
      </c>
      <c r="K80" s="37">
        <f t="shared" si="17"/>
        <v>146533.85999999999</v>
      </c>
      <c r="L80" s="37">
        <f t="shared" si="15"/>
        <v>137910.48117647058</v>
      </c>
      <c r="M80" s="49"/>
      <c r="N80" s="5">
        <f>SUM(N64:N79)</f>
        <v>196650</v>
      </c>
      <c r="O80" s="49"/>
    </row>
    <row r="81" spans="1:15" x14ac:dyDescent="0.2">
      <c r="A81" s="41"/>
      <c r="C81" s="31"/>
      <c r="D81" s="31"/>
      <c r="E81" s="37"/>
      <c r="F81" s="37"/>
      <c r="G81" s="37"/>
      <c r="H81" s="37"/>
      <c r="I81" s="37"/>
      <c r="J81" s="37"/>
      <c r="K81" s="37"/>
      <c r="L81" s="37"/>
      <c r="M81" s="49"/>
      <c r="N81" s="37"/>
      <c r="O81" s="49"/>
    </row>
    <row r="82" spans="1:15" x14ac:dyDescent="0.2">
      <c r="A82" s="41"/>
      <c r="C82" s="31"/>
      <c r="D82" s="31" t="s">
        <v>1706</v>
      </c>
      <c r="E82" s="37"/>
      <c r="F82" s="37"/>
      <c r="G82" s="37"/>
      <c r="H82" s="37"/>
      <c r="I82" s="37"/>
      <c r="J82" s="37"/>
      <c r="K82" s="37"/>
      <c r="L82" s="37"/>
      <c r="M82" s="49"/>
      <c r="N82" s="37"/>
      <c r="O82" s="49"/>
    </row>
    <row r="83" spans="1:15" x14ac:dyDescent="0.2">
      <c r="A83" s="41"/>
      <c r="C83" s="31"/>
      <c r="D83" s="31"/>
      <c r="E83" s="37"/>
      <c r="F83" s="37"/>
      <c r="G83" s="37"/>
      <c r="H83" s="37"/>
      <c r="I83" s="37"/>
      <c r="J83" s="37"/>
      <c r="K83" s="37"/>
      <c r="L83" s="37"/>
      <c r="M83" s="49"/>
      <c r="N83" s="37"/>
      <c r="O83" s="49"/>
    </row>
    <row r="84" spans="1:15" x14ac:dyDescent="0.2">
      <c r="A84" s="41"/>
      <c r="C84" s="31" t="s">
        <v>1941</v>
      </c>
      <c r="D84" s="31" t="s">
        <v>1942</v>
      </c>
      <c r="E84" s="37">
        <v>15725.95</v>
      </c>
      <c r="F84" s="37">
        <v>28592.38</v>
      </c>
      <c r="G84" s="37">
        <v>26269.040000000001</v>
      </c>
      <c r="H84" s="37">
        <v>25926</v>
      </c>
      <c r="I84" s="37">
        <v>20330.8</v>
      </c>
      <c r="J84" s="37">
        <f t="shared" ref="J84:J90" si="18">+(I84/8.5)*12</f>
        <v>28702.305882352943</v>
      </c>
      <c r="K84" s="37">
        <f t="shared" ref="K84:K90" si="19">SUM(E84:H84)/4</f>
        <v>24128.342499999999</v>
      </c>
      <c r="L84" s="37">
        <f t="shared" ref="L84:L90" si="20">SUM(H84+J84)/2</f>
        <v>27314.152941176471</v>
      </c>
      <c r="M84" s="49"/>
      <c r="N84" s="37">
        <v>28000</v>
      </c>
      <c r="O84" s="49"/>
    </row>
    <row r="85" spans="1:15" x14ac:dyDescent="0.2">
      <c r="A85" s="41"/>
      <c r="C85" s="31" t="s">
        <v>1943</v>
      </c>
      <c r="D85" s="31" t="s">
        <v>873</v>
      </c>
      <c r="E85" s="37">
        <v>578.55999999999995</v>
      </c>
      <c r="F85" s="37">
        <v>798.83</v>
      </c>
      <c r="G85" s="37">
        <v>2859.12</v>
      </c>
      <c r="H85" s="37">
        <v>6171.81</v>
      </c>
      <c r="I85" s="37">
        <v>2159.4899999999998</v>
      </c>
      <c r="J85" s="37">
        <f t="shared" si="18"/>
        <v>3048.6917647058822</v>
      </c>
      <c r="K85" s="37">
        <f t="shared" si="19"/>
        <v>2602.08</v>
      </c>
      <c r="L85" s="37">
        <f t="shared" si="20"/>
        <v>4610.2508823529415</v>
      </c>
      <c r="M85" s="49"/>
      <c r="N85" s="37">
        <v>4700</v>
      </c>
      <c r="O85" s="49"/>
    </row>
    <row r="86" spans="1:15" x14ac:dyDescent="0.2">
      <c r="A86" s="41"/>
      <c r="C86" s="31" t="s">
        <v>1944</v>
      </c>
      <c r="D86" s="31" t="s">
        <v>443</v>
      </c>
      <c r="E86" s="37">
        <v>3634.72</v>
      </c>
      <c r="F86" s="37">
        <v>3391.52</v>
      </c>
      <c r="G86" s="37">
        <v>2930.52</v>
      </c>
      <c r="H86" s="37">
        <v>2513.34</v>
      </c>
      <c r="I86" s="37">
        <v>1816.66</v>
      </c>
      <c r="J86" s="37">
        <f t="shared" si="18"/>
        <v>2564.6964705882356</v>
      </c>
      <c r="K86" s="37">
        <f t="shared" si="19"/>
        <v>3117.5250000000001</v>
      </c>
      <c r="L86" s="37">
        <f t="shared" si="20"/>
        <v>2539.0182352941179</v>
      </c>
      <c r="M86" s="49"/>
      <c r="N86" s="37">
        <v>2600</v>
      </c>
      <c r="O86" s="49"/>
    </row>
    <row r="87" spans="1:15" x14ac:dyDescent="0.2">
      <c r="A87" s="41"/>
      <c r="C87" s="31" t="s">
        <v>1945</v>
      </c>
      <c r="D87" s="31" t="s">
        <v>445</v>
      </c>
      <c r="E87" s="37">
        <v>11960.53</v>
      </c>
      <c r="F87" s="37">
        <v>6372.26</v>
      </c>
      <c r="G87" s="37">
        <v>13410.16</v>
      </c>
      <c r="H87" s="37">
        <v>15228.96</v>
      </c>
      <c r="I87" s="37">
        <v>9030</v>
      </c>
      <c r="J87" s="37">
        <f t="shared" si="18"/>
        <v>12748.235294117647</v>
      </c>
      <c r="K87" s="37">
        <f t="shared" si="19"/>
        <v>11742.977500000001</v>
      </c>
      <c r="L87" s="37">
        <f t="shared" si="20"/>
        <v>13988.597647058823</v>
      </c>
      <c r="M87" s="49"/>
      <c r="N87" s="37">
        <v>15000</v>
      </c>
      <c r="O87" s="49"/>
    </row>
    <row r="88" spans="1:15" x14ac:dyDescent="0.2">
      <c r="A88" s="41"/>
      <c r="C88" s="31" t="s">
        <v>1946</v>
      </c>
      <c r="D88" s="31" t="s">
        <v>447</v>
      </c>
      <c r="E88" s="37">
        <v>0</v>
      </c>
      <c r="F88" s="37">
        <v>0</v>
      </c>
      <c r="G88" s="37">
        <v>3383.25</v>
      </c>
      <c r="H88" s="37">
        <v>0</v>
      </c>
      <c r="I88" s="37">
        <v>0</v>
      </c>
      <c r="J88" s="37">
        <f t="shared" si="18"/>
        <v>0</v>
      </c>
      <c r="K88" s="37">
        <f t="shared" si="19"/>
        <v>845.8125</v>
      </c>
      <c r="L88" s="37">
        <f t="shared" si="20"/>
        <v>0</v>
      </c>
      <c r="M88" s="49"/>
      <c r="N88" s="37">
        <v>200</v>
      </c>
      <c r="O88" s="49"/>
    </row>
    <row r="89" spans="1:15" x14ac:dyDescent="0.2">
      <c r="A89" s="41"/>
      <c r="C89" s="31"/>
      <c r="D89" s="31"/>
      <c r="E89" s="37" t="s">
        <v>47</v>
      </c>
      <c r="F89" s="37" t="s">
        <v>47</v>
      </c>
      <c r="G89" s="37" t="s">
        <v>47</v>
      </c>
      <c r="H89" s="37" t="s">
        <v>47</v>
      </c>
      <c r="I89" s="37" t="s">
        <v>47</v>
      </c>
      <c r="J89" s="37"/>
      <c r="K89" s="37"/>
      <c r="L89" s="37"/>
      <c r="M89" s="49"/>
      <c r="N89" s="37"/>
      <c r="O89" s="49"/>
    </row>
    <row r="90" spans="1:15" x14ac:dyDescent="0.2">
      <c r="A90" s="41"/>
      <c r="C90" s="31"/>
      <c r="D90" s="4" t="s">
        <v>1724</v>
      </c>
      <c r="E90" s="5">
        <v>31899.759999999998</v>
      </c>
      <c r="F90" s="5">
        <v>39154.99</v>
      </c>
      <c r="G90" s="5">
        <v>48852.09</v>
      </c>
      <c r="H90" s="5">
        <v>49840.11</v>
      </c>
      <c r="I90" s="5">
        <v>33336.949999999997</v>
      </c>
      <c r="J90" s="5">
        <f t="shared" si="18"/>
        <v>47063.9294117647</v>
      </c>
      <c r="K90" s="37">
        <f t="shared" si="19"/>
        <v>42436.737500000003</v>
      </c>
      <c r="L90" s="37">
        <f t="shared" si="20"/>
        <v>48452.019705882354</v>
      </c>
      <c r="M90" s="49"/>
      <c r="N90" s="5">
        <f>SUM(N84:N89)</f>
        <v>50500</v>
      </c>
      <c r="O90" s="49"/>
    </row>
    <row r="91" spans="1:15" x14ac:dyDescent="0.2">
      <c r="A91" s="41"/>
      <c r="C91" s="31"/>
      <c r="D91" s="31"/>
      <c r="E91" s="37"/>
      <c r="F91" s="37"/>
      <c r="G91" s="37"/>
      <c r="H91" s="37"/>
      <c r="I91" s="37"/>
      <c r="J91" s="37"/>
      <c r="K91" s="37"/>
      <c r="L91" s="37"/>
      <c r="M91" s="49"/>
      <c r="N91" s="37"/>
      <c r="O91" s="49"/>
    </row>
    <row r="92" spans="1:15" x14ac:dyDescent="0.2">
      <c r="A92" s="41"/>
      <c r="C92" s="31"/>
      <c r="D92" s="31" t="s">
        <v>1733</v>
      </c>
      <c r="E92" s="37"/>
      <c r="F92" s="37"/>
      <c r="G92" s="37"/>
      <c r="H92" s="37"/>
      <c r="I92" s="37"/>
      <c r="J92" s="37"/>
      <c r="K92" s="37"/>
      <c r="L92" s="37"/>
      <c r="M92" s="49"/>
      <c r="N92" s="37"/>
      <c r="O92" s="49"/>
    </row>
    <row r="93" spans="1:15" x14ac:dyDescent="0.2">
      <c r="A93" s="41"/>
      <c r="C93" s="31"/>
      <c r="D93" s="31"/>
      <c r="E93" s="37"/>
      <c r="F93" s="37"/>
      <c r="G93" s="37"/>
      <c r="H93" s="37"/>
      <c r="I93" s="37"/>
      <c r="J93" s="37"/>
      <c r="K93" s="37"/>
      <c r="L93" s="37"/>
      <c r="M93" s="49"/>
      <c r="N93" s="37"/>
      <c r="O93" s="49"/>
    </row>
    <row r="94" spans="1:15" x14ac:dyDescent="0.2">
      <c r="A94" s="41"/>
      <c r="C94" s="31" t="s">
        <v>1947</v>
      </c>
      <c r="D94" s="31" t="s">
        <v>1948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f t="shared" ref="J94:J103" si="21">+(I94/8.5)*12</f>
        <v>0</v>
      </c>
      <c r="K94" s="37">
        <f t="shared" ref="K94:K103" si="22">SUM(E94:H94)/4</f>
        <v>0</v>
      </c>
      <c r="L94" s="37">
        <f t="shared" ref="L94:L103" si="23">SUM(H94+J94)/2</f>
        <v>0</v>
      </c>
      <c r="M94" s="49"/>
      <c r="N94" s="37">
        <v>0</v>
      </c>
      <c r="O94" s="49"/>
    </row>
    <row r="95" spans="1:15" x14ac:dyDescent="0.2">
      <c r="A95" s="41"/>
      <c r="C95" s="31" t="s">
        <v>1949</v>
      </c>
      <c r="D95" s="31" t="s">
        <v>1069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f t="shared" si="21"/>
        <v>0</v>
      </c>
      <c r="K95" s="37">
        <f t="shared" si="22"/>
        <v>0</v>
      </c>
      <c r="L95" s="37">
        <f t="shared" si="23"/>
        <v>0</v>
      </c>
      <c r="M95" s="49"/>
      <c r="N95" s="37">
        <v>0</v>
      </c>
      <c r="O95" s="49"/>
    </row>
    <row r="96" spans="1:15" x14ac:dyDescent="0.2">
      <c r="A96" s="41"/>
      <c r="C96" s="31" t="s">
        <v>1950</v>
      </c>
      <c r="D96" s="31" t="s">
        <v>449</v>
      </c>
      <c r="E96" s="37">
        <v>0</v>
      </c>
      <c r="F96" s="37">
        <v>0</v>
      </c>
      <c r="G96" s="37">
        <v>58.45</v>
      </c>
      <c r="H96" s="37">
        <v>77.319999999999993</v>
      </c>
      <c r="I96" s="37">
        <v>0</v>
      </c>
      <c r="J96" s="37">
        <f t="shared" si="21"/>
        <v>0</v>
      </c>
      <c r="K96" s="37">
        <f t="shared" si="22"/>
        <v>33.942499999999995</v>
      </c>
      <c r="L96" s="37">
        <f t="shared" si="23"/>
        <v>38.659999999999997</v>
      </c>
      <c r="M96" s="49"/>
      <c r="N96" s="37">
        <v>2500</v>
      </c>
      <c r="O96" s="49"/>
    </row>
    <row r="97" spans="1:15" x14ac:dyDescent="0.2">
      <c r="A97" s="41"/>
      <c r="C97" s="31" t="s">
        <v>1951</v>
      </c>
      <c r="D97" s="31" t="s">
        <v>1952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f t="shared" si="21"/>
        <v>0</v>
      </c>
      <c r="K97" s="37">
        <f t="shared" si="22"/>
        <v>0</v>
      </c>
      <c r="L97" s="37">
        <f t="shared" si="23"/>
        <v>0</v>
      </c>
      <c r="M97" s="49"/>
      <c r="N97" s="37">
        <v>0</v>
      </c>
      <c r="O97" s="49"/>
    </row>
    <row r="98" spans="1:15" x14ac:dyDescent="0.2">
      <c r="A98" s="41"/>
      <c r="C98" s="31" t="s">
        <v>1953</v>
      </c>
      <c r="D98" s="31" t="s">
        <v>689</v>
      </c>
      <c r="E98" s="37">
        <v>44071.51</v>
      </c>
      <c r="F98" s="37">
        <v>37036.43</v>
      </c>
      <c r="G98" s="37">
        <v>5216.8900000000003</v>
      </c>
      <c r="H98" s="37">
        <v>12027.33</v>
      </c>
      <c r="I98" s="37">
        <v>10571.45</v>
      </c>
      <c r="J98" s="37">
        <f t="shared" si="21"/>
        <v>14924.400000000001</v>
      </c>
      <c r="K98" s="37">
        <f t="shared" si="22"/>
        <v>24588.04</v>
      </c>
      <c r="L98" s="37">
        <f t="shared" si="23"/>
        <v>13475.865000000002</v>
      </c>
      <c r="M98" s="49"/>
      <c r="N98" s="37">
        <v>7500</v>
      </c>
      <c r="O98" s="49"/>
    </row>
    <row r="99" spans="1:15" x14ac:dyDescent="0.2">
      <c r="A99" s="41"/>
      <c r="C99" s="31" t="s">
        <v>1954</v>
      </c>
      <c r="D99" s="31" t="s">
        <v>451</v>
      </c>
      <c r="E99" s="37">
        <v>0</v>
      </c>
      <c r="F99" s="37">
        <v>12.24</v>
      </c>
      <c r="G99" s="37">
        <v>855.77</v>
      </c>
      <c r="H99" s="37">
        <v>1849</v>
      </c>
      <c r="I99" s="37">
        <v>2270.16</v>
      </c>
      <c r="J99" s="37">
        <f t="shared" si="21"/>
        <v>3204.9317647058824</v>
      </c>
      <c r="K99" s="37">
        <f t="shared" si="22"/>
        <v>679.25250000000005</v>
      </c>
      <c r="L99" s="37">
        <f t="shared" si="23"/>
        <v>2526.9658823529412</v>
      </c>
      <c r="M99" s="49"/>
      <c r="N99" s="37">
        <v>2600</v>
      </c>
      <c r="O99" s="49"/>
    </row>
    <row r="100" spans="1:15" x14ac:dyDescent="0.2">
      <c r="A100" s="41"/>
      <c r="C100" s="31" t="s">
        <v>1955</v>
      </c>
      <c r="D100" s="31" t="s">
        <v>1956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f t="shared" si="21"/>
        <v>0</v>
      </c>
      <c r="K100" s="37">
        <f t="shared" si="22"/>
        <v>0</v>
      </c>
      <c r="L100" s="37">
        <f t="shared" si="23"/>
        <v>0</v>
      </c>
      <c r="M100" s="49"/>
      <c r="N100" s="37">
        <v>0</v>
      </c>
      <c r="O100" s="49"/>
    </row>
    <row r="101" spans="1:15" x14ac:dyDescent="0.2">
      <c r="A101" s="41"/>
      <c r="C101" s="31" t="s">
        <v>1957</v>
      </c>
      <c r="D101" s="31" t="s">
        <v>1958</v>
      </c>
      <c r="E101" s="37">
        <v>17638.5</v>
      </c>
      <c r="F101" s="37">
        <v>8950</v>
      </c>
      <c r="G101" s="37">
        <v>18625.98</v>
      </c>
      <c r="H101" s="37">
        <v>6098.61</v>
      </c>
      <c r="I101" s="37">
        <v>5764.75</v>
      </c>
      <c r="J101" s="37">
        <f t="shared" si="21"/>
        <v>8138.4705882352946</v>
      </c>
      <c r="K101" s="37">
        <f t="shared" si="22"/>
        <v>12828.272499999999</v>
      </c>
      <c r="L101" s="37">
        <f t="shared" si="23"/>
        <v>7118.5402941176471</v>
      </c>
      <c r="M101" s="49"/>
      <c r="N101" s="37">
        <v>7200</v>
      </c>
      <c r="O101" s="49"/>
    </row>
    <row r="102" spans="1:15" x14ac:dyDescent="0.2">
      <c r="A102" s="41"/>
      <c r="C102" s="31"/>
      <c r="D102" s="31"/>
      <c r="E102" s="37" t="s">
        <v>47</v>
      </c>
      <c r="F102" s="37" t="s">
        <v>47</v>
      </c>
      <c r="G102" s="37" t="s">
        <v>47</v>
      </c>
      <c r="H102" s="37" t="s">
        <v>47</v>
      </c>
      <c r="I102" s="37" t="s">
        <v>47</v>
      </c>
      <c r="J102" s="37"/>
      <c r="K102" s="37"/>
      <c r="L102" s="37"/>
      <c r="M102" s="49"/>
      <c r="N102" s="37"/>
      <c r="O102" s="49"/>
    </row>
    <row r="103" spans="1:15" x14ac:dyDescent="0.2">
      <c r="A103" s="41"/>
      <c r="C103" s="31"/>
      <c r="D103" s="4" t="s">
        <v>1758</v>
      </c>
      <c r="E103" s="5">
        <v>61710.01</v>
      </c>
      <c r="F103" s="5">
        <v>45998.67</v>
      </c>
      <c r="G103" s="5">
        <v>24757.09</v>
      </c>
      <c r="H103" s="5">
        <v>20052.259999999998</v>
      </c>
      <c r="I103" s="5">
        <v>18606.36</v>
      </c>
      <c r="J103" s="5">
        <f t="shared" si="21"/>
        <v>26267.802352941177</v>
      </c>
      <c r="K103" s="37">
        <f t="shared" si="22"/>
        <v>38129.5075</v>
      </c>
      <c r="L103" s="37">
        <f t="shared" si="23"/>
        <v>23160.031176470588</v>
      </c>
      <c r="M103" s="49"/>
      <c r="N103" s="5">
        <f>SUM(N94:N102)</f>
        <v>19800</v>
      </c>
      <c r="O103" s="49"/>
    </row>
    <row r="104" spans="1:15" x14ac:dyDescent="0.2">
      <c r="A104" s="41"/>
      <c r="C104" s="31"/>
      <c r="D104" s="31"/>
      <c r="E104" s="37"/>
      <c r="F104" s="37"/>
      <c r="G104" s="37"/>
      <c r="H104" s="37"/>
      <c r="I104" s="37"/>
      <c r="J104" s="37"/>
      <c r="K104" s="37"/>
      <c r="L104" s="37"/>
      <c r="M104" s="49"/>
      <c r="N104" s="37"/>
      <c r="O104" s="49"/>
    </row>
    <row r="105" spans="1:15" x14ac:dyDescent="0.2">
      <c r="A105" s="41"/>
      <c r="C105" s="31"/>
      <c r="D105" s="31" t="s">
        <v>1759</v>
      </c>
      <c r="E105" s="37"/>
      <c r="F105" s="37"/>
      <c r="G105" s="37"/>
      <c r="H105" s="37"/>
      <c r="I105" s="37"/>
      <c r="J105" s="37"/>
      <c r="K105" s="37"/>
      <c r="L105" s="37"/>
      <c r="M105" s="49"/>
      <c r="N105" s="37"/>
      <c r="O105" s="49"/>
    </row>
    <row r="106" spans="1:15" x14ac:dyDescent="0.2">
      <c r="A106" s="41"/>
      <c r="C106" s="31"/>
      <c r="D106" s="31"/>
      <c r="E106" s="37"/>
      <c r="F106" s="37"/>
      <c r="G106" s="37"/>
      <c r="H106" s="37"/>
      <c r="I106" s="37"/>
      <c r="J106" s="37"/>
      <c r="K106" s="37"/>
      <c r="L106" s="37"/>
      <c r="M106" s="49"/>
      <c r="N106" s="37"/>
      <c r="O106" s="49"/>
    </row>
    <row r="107" spans="1:15" x14ac:dyDescent="0.2">
      <c r="A107" s="41"/>
      <c r="C107" s="31" t="s">
        <v>1959</v>
      </c>
      <c r="D107" s="31" t="s">
        <v>1697</v>
      </c>
      <c r="E107" s="37">
        <v>255.64</v>
      </c>
      <c r="F107" s="37">
        <v>0</v>
      </c>
      <c r="G107" s="37">
        <v>0</v>
      </c>
      <c r="H107" s="37">
        <v>0</v>
      </c>
      <c r="I107" s="37">
        <v>0</v>
      </c>
      <c r="J107" s="37">
        <f t="shared" ref="J107:J121" si="24">+(I107/8.5)*12</f>
        <v>0</v>
      </c>
      <c r="K107" s="37">
        <f t="shared" ref="K107:K121" si="25">SUM(E107:H107)/4</f>
        <v>63.91</v>
      </c>
      <c r="L107" s="37">
        <f t="shared" ref="L107:L117" si="26">SUM(H107+J107)/2</f>
        <v>0</v>
      </c>
      <c r="M107" s="49"/>
      <c r="N107" s="37">
        <v>0</v>
      </c>
      <c r="O107" s="49"/>
    </row>
    <row r="108" spans="1:15" x14ac:dyDescent="0.2">
      <c r="A108" s="41"/>
      <c r="C108" s="31" t="s">
        <v>1960</v>
      </c>
      <c r="D108" s="31" t="s">
        <v>1961</v>
      </c>
      <c r="E108" s="37">
        <v>25215.55</v>
      </c>
      <c r="F108" s="37">
        <v>29126.9</v>
      </c>
      <c r="G108" s="37">
        <v>27973.11</v>
      </c>
      <c r="H108" s="37">
        <v>26547.29</v>
      </c>
      <c r="I108" s="37">
        <v>39259.629999999997</v>
      </c>
      <c r="J108" s="37">
        <f t="shared" si="24"/>
        <v>55425.36</v>
      </c>
      <c r="K108" s="37">
        <f t="shared" si="25"/>
        <v>27215.712500000001</v>
      </c>
      <c r="L108" s="37">
        <f t="shared" si="26"/>
        <v>40986.324999999997</v>
      </c>
      <c r="M108" s="49"/>
      <c r="N108" s="37">
        <v>59000</v>
      </c>
      <c r="O108" s="49"/>
    </row>
    <row r="109" spans="1:15" x14ac:dyDescent="0.2">
      <c r="A109" s="41"/>
      <c r="C109" s="31" t="s">
        <v>1962</v>
      </c>
      <c r="D109" s="31" t="s">
        <v>837</v>
      </c>
      <c r="E109" s="37">
        <v>0</v>
      </c>
      <c r="F109" s="37">
        <v>0</v>
      </c>
      <c r="G109" s="37">
        <v>665.86</v>
      </c>
      <c r="H109" s="37">
        <v>480.74</v>
      </c>
      <c r="I109" s="37">
        <v>0</v>
      </c>
      <c r="J109" s="37">
        <f t="shared" si="24"/>
        <v>0</v>
      </c>
      <c r="K109" s="37">
        <f t="shared" si="25"/>
        <v>286.64999999999998</v>
      </c>
      <c r="L109" s="37">
        <f t="shared" si="26"/>
        <v>240.37</v>
      </c>
      <c r="M109" s="49"/>
      <c r="N109" s="37">
        <v>500</v>
      </c>
      <c r="O109" s="49"/>
    </row>
    <row r="110" spans="1:15" x14ac:dyDescent="0.2">
      <c r="A110" s="41"/>
      <c r="C110" s="31"/>
      <c r="D110" s="31"/>
      <c r="E110" s="37" t="s">
        <v>47</v>
      </c>
      <c r="F110" s="37" t="s">
        <v>47</v>
      </c>
      <c r="G110" s="37" t="s">
        <v>47</v>
      </c>
      <c r="H110" s="37" t="s">
        <v>47</v>
      </c>
      <c r="I110" s="37" t="s">
        <v>47</v>
      </c>
      <c r="J110" s="37"/>
      <c r="K110" s="37"/>
      <c r="L110" s="37"/>
      <c r="M110" s="49"/>
      <c r="N110" s="37"/>
      <c r="O110" s="49"/>
    </row>
    <row r="111" spans="1:15" x14ac:dyDescent="0.2">
      <c r="A111" s="41"/>
      <c r="C111" s="31"/>
      <c r="D111" s="4" t="s">
        <v>1779</v>
      </c>
      <c r="E111" s="5">
        <v>25471.19</v>
      </c>
      <c r="F111" s="5">
        <v>29126.9</v>
      </c>
      <c r="G111" s="5">
        <v>28638.97</v>
      </c>
      <c r="H111" s="5">
        <v>27028.03</v>
      </c>
      <c r="I111" s="5">
        <v>39259.629999999997</v>
      </c>
      <c r="J111" s="5">
        <f t="shared" si="24"/>
        <v>55425.36</v>
      </c>
      <c r="K111" s="37">
        <f t="shared" si="25"/>
        <v>27566.272499999999</v>
      </c>
      <c r="L111" s="37">
        <f t="shared" si="26"/>
        <v>41226.695</v>
      </c>
      <c r="M111" s="49"/>
      <c r="N111" s="5">
        <f>SUM(N107:N110)</f>
        <v>59500</v>
      </c>
      <c r="O111" s="49"/>
    </row>
    <row r="112" spans="1:15" x14ac:dyDescent="0.2">
      <c r="A112" s="41"/>
      <c r="C112" s="31"/>
      <c r="D112" s="4"/>
      <c r="E112" s="5"/>
      <c r="F112" s="5"/>
      <c r="G112" s="5"/>
      <c r="H112" s="5"/>
      <c r="I112" s="5"/>
      <c r="J112" s="5"/>
      <c r="K112" s="37"/>
      <c r="L112" s="37"/>
      <c r="M112" s="49"/>
      <c r="N112" s="5"/>
      <c r="O112" s="49"/>
    </row>
    <row r="113" spans="1:15" x14ac:dyDescent="0.2">
      <c r="A113" s="41"/>
      <c r="C113" s="31"/>
      <c r="D113" s="31" t="s">
        <v>457</v>
      </c>
      <c r="E113" s="37"/>
      <c r="F113" s="37"/>
      <c r="G113" s="37"/>
      <c r="H113" s="37"/>
      <c r="I113" s="37"/>
      <c r="J113" s="37"/>
      <c r="K113" s="37"/>
      <c r="L113" s="37"/>
      <c r="M113" s="49"/>
      <c r="N113" s="37"/>
      <c r="O113" s="49"/>
    </row>
    <row r="114" spans="1:15" x14ac:dyDescent="0.2">
      <c r="A114" s="41"/>
      <c r="C114" s="31" t="s">
        <v>1963</v>
      </c>
      <c r="D114" s="31" t="s">
        <v>485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f t="shared" si="24"/>
        <v>0</v>
      </c>
      <c r="K114" s="37">
        <f t="shared" si="25"/>
        <v>0</v>
      </c>
      <c r="L114" s="37">
        <f t="shared" si="26"/>
        <v>0</v>
      </c>
      <c r="M114" s="49"/>
      <c r="N114" s="37">
        <v>0</v>
      </c>
      <c r="O114" s="49"/>
    </row>
    <row r="115" spans="1:15" x14ac:dyDescent="0.2">
      <c r="A115" s="41"/>
      <c r="C115" s="31" t="s">
        <v>1964</v>
      </c>
      <c r="D115" s="31" t="s">
        <v>1784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f t="shared" si="24"/>
        <v>0</v>
      </c>
      <c r="K115" s="37">
        <f t="shared" si="25"/>
        <v>0</v>
      </c>
      <c r="L115" s="37">
        <f t="shared" si="26"/>
        <v>0</v>
      </c>
      <c r="M115" s="49"/>
      <c r="N115" s="37">
        <v>0</v>
      </c>
      <c r="O115" s="49"/>
    </row>
    <row r="116" spans="1:15" x14ac:dyDescent="0.2">
      <c r="A116" s="41"/>
      <c r="C116" s="31" t="s">
        <v>1965</v>
      </c>
      <c r="D116" s="31" t="s">
        <v>457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f t="shared" si="24"/>
        <v>0</v>
      </c>
      <c r="K116" s="37">
        <f t="shared" si="25"/>
        <v>0</v>
      </c>
      <c r="L116" s="37">
        <f t="shared" si="26"/>
        <v>0</v>
      </c>
      <c r="M116" s="49"/>
      <c r="N116" s="37">
        <v>0</v>
      </c>
      <c r="O116" s="49"/>
    </row>
    <row r="117" spans="1:15" x14ac:dyDescent="0.2">
      <c r="A117" s="41"/>
      <c r="C117" s="31" t="s">
        <v>1966</v>
      </c>
      <c r="D117" s="31" t="s">
        <v>1967</v>
      </c>
      <c r="E117" s="37">
        <v>685.55</v>
      </c>
      <c r="F117" s="37">
        <v>0</v>
      </c>
      <c r="G117" s="37">
        <v>0</v>
      </c>
      <c r="H117" s="37">
        <v>0</v>
      </c>
      <c r="I117" s="37">
        <v>0</v>
      </c>
      <c r="J117" s="37">
        <f t="shared" si="24"/>
        <v>0</v>
      </c>
      <c r="K117" s="37">
        <f t="shared" si="25"/>
        <v>171.38749999999999</v>
      </c>
      <c r="L117" s="37">
        <f t="shared" si="26"/>
        <v>0</v>
      </c>
      <c r="M117" s="49"/>
      <c r="N117" s="37">
        <v>0</v>
      </c>
      <c r="O117" s="49"/>
    </row>
    <row r="118" spans="1:15" x14ac:dyDescent="0.2">
      <c r="A118" s="41"/>
      <c r="C118" s="31"/>
      <c r="D118" s="31"/>
      <c r="E118" s="37" t="s">
        <v>47</v>
      </c>
      <c r="F118" s="37" t="s">
        <v>47</v>
      </c>
      <c r="G118" s="37" t="s">
        <v>47</v>
      </c>
      <c r="H118" s="37" t="s">
        <v>47</v>
      </c>
      <c r="I118" s="37" t="s">
        <v>47</v>
      </c>
      <c r="J118" s="37"/>
      <c r="K118" s="37"/>
      <c r="L118" s="37"/>
      <c r="M118" s="49"/>
      <c r="N118" s="37"/>
      <c r="O118" s="49"/>
    </row>
    <row r="119" spans="1:15" x14ac:dyDescent="0.2">
      <c r="A119" s="41"/>
      <c r="C119" s="31"/>
      <c r="D119" s="4" t="s">
        <v>1793</v>
      </c>
      <c r="E119" s="5">
        <v>685.55</v>
      </c>
      <c r="F119" s="5">
        <v>0</v>
      </c>
      <c r="G119" s="5">
        <v>0</v>
      </c>
      <c r="H119" s="5">
        <v>0</v>
      </c>
      <c r="I119" s="5">
        <v>0</v>
      </c>
      <c r="J119" s="5">
        <f t="shared" si="24"/>
        <v>0</v>
      </c>
      <c r="K119" s="37">
        <f t="shared" si="25"/>
        <v>171.38749999999999</v>
      </c>
      <c r="L119" s="37">
        <f t="shared" ref="L119" si="27">SUM(H119+J119)/2</f>
        <v>0</v>
      </c>
      <c r="M119" s="49"/>
      <c r="N119" s="5">
        <f>SUM(N113:N118)</f>
        <v>0</v>
      </c>
      <c r="O119" s="49"/>
    </row>
    <row r="120" spans="1:15" x14ac:dyDescent="0.2">
      <c r="A120" s="41"/>
      <c r="C120" s="31"/>
      <c r="D120" s="4"/>
      <c r="E120" s="5"/>
      <c r="F120" s="5"/>
      <c r="G120" s="5"/>
      <c r="H120" s="5"/>
      <c r="I120" s="5"/>
      <c r="J120" s="5"/>
      <c r="K120" s="37"/>
      <c r="L120" s="37"/>
      <c r="M120" s="49"/>
      <c r="N120" s="37"/>
      <c r="O120" s="49"/>
    </row>
    <row r="121" spans="1:15" x14ac:dyDescent="0.2">
      <c r="A121" s="41"/>
      <c r="C121" s="31"/>
      <c r="D121" s="4" t="s">
        <v>1968</v>
      </c>
      <c r="E121" s="5">
        <v>447844.26</v>
      </c>
      <c r="F121" s="5">
        <v>521470.65</v>
      </c>
      <c r="G121" s="5">
        <v>537228.49</v>
      </c>
      <c r="H121" s="5">
        <v>601963.38</v>
      </c>
      <c r="I121" s="5">
        <v>310090.39</v>
      </c>
      <c r="J121" s="5">
        <f t="shared" si="24"/>
        <v>437774.66823529417</v>
      </c>
      <c r="K121" s="37">
        <f t="shared" si="25"/>
        <v>527126.69499999995</v>
      </c>
      <c r="L121" s="37">
        <f t="shared" ref="L121" si="28">SUM(H121+J121)/2</f>
        <v>519869.02411764709</v>
      </c>
      <c r="M121" s="49"/>
      <c r="N121" s="5">
        <f>SUM(N119,N111,N103,N90,N80,N60,N52,N41)</f>
        <v>661250</v>
      </c>
      <c r="O121" s="49"/>
    </row>
    <row r="122" spans="1:15" x14ac:dyDescent="0.2">
      <c r="A122" s="41"/>
      <c r="B122" s="60"/>
      <c r="C122" s="49"/>
      <c r="D122" s="49"/>
      <c r="E122" s="47"/>
      <c r="F122" s="47"/>
      <c r="G122" s="47"/>
      <c r="H122" s="47"/>
      <c r="I122" s="47"/>
      <c r="J122" s="47"/>
      <c r="K122" s="47"/>
      <c r="L122" s="47"/>
      <c r="M122" s="49"/>
      <c r="N122" s="47"/>
      <c r="O122" s="49"/>
    </row>
    <row r="123" spans="1:15" x14ac:dyDescent="0.2">
      <c r="A123" s="41"/>
      <c r="C123" s="31"/>
      <c r="D123" s="31"/>
      <c r="E123" s="37"/>
      <c r="F123" s="37"/>
      <c r="G123" s="37"/>
      <c r="H123" s="37"/>
      <c r="I123" s="37"/>
      <c r="J123" s="37"/>
      <c r="K123" s="37"/>
      <c r="L123" s="37"/>
      <c r="M123" s="49"/>
      <c r="N123" s="37"/>
      <c r="O123" s="49"/>
    </row>
    <row r="124" spans="1:15" x14ac:dyDescent="0.2">
      <c r="A124" s="41"/>
      <c r="C124" s="31"/>
      <c r="D124" s="4" t="s">
        <v>1302</v>
      </c>
      <c r="E124" s="5">
        <f t="shared" ref="E124:K124" si="29">E30</f>
        <v>627144.94999999995</v>
      </c>
      <c r="F124" s="5">
        <f t="shared" si="29"/>
        <v>628646.9</v>
      </c>
      <c r="G124" s="5">
        <f t="shared" si="29"/>
        <v>629646.1</v>
      </c>
      <c r="H124" s="5">
        <f t="shared" si="29"/>
        <v>652206.48</v>
      </c>
      <c r="I124" s="5">
        <f t="shared" si="29"/>
        <v>459710.75</v>
      </c>
      <c r="J124" s="5">
        <f t="shared" si="29"/>
        <v>649003.4117647059</v>
      </c>
      <c r="K124" s="5">
        <f t="shared" si="29"/>
        <v>634411.10750000004</v>
      </c>
      <c r="L124" s="5">
        <f t="shared" ref="L124:L125" si="30">SUM(H124+J124)/2</f>
        <v>650604.945882353</v>
      </c>
      <c r="M124" s="49"/>
      <c r="N124" s="37">
        <f>N30</f>
        <v>661700</v>
      </c>
      <c r="O124" s="49"/>
    </row>
    <row r="125" spans="1:15" x14ac:dyDescent="0.2">
      <c r="A125" s="41"/>
      <c r="C125" s="31"/>
      <c r="D125" s="4" t="s">
        <v>1303</v>
      </c>
      <c r="E125" s="5">
        <f>E121</f>
        <v>447844.26</v>
      </c>
      <c r="F125" s="5">
        <f t="shared" ref="F125:J125" si="31">F121</f>
        <v>521470.65</v>
      </c>
      <c r="G125" s="5">
        <f t="shared" si="31"/>
        <v>537228.49</v>
      </c>
      <c r="H125" s="5">
        <f t="shared" si="31"/>
        <v>601963.38</v>
      </c>
      <c r="I125" s="5">
        <f t="shared" si="31"/>
        <v>310090.39</v>
      </c>
      <c r="J125" s="5">
        <f t="shared" si="31"/>
        <v>437774.66823529417</v>
      </c>
      <c r="K125" s="5">
        <f t="shared" ref="K125" si="32">SUM(E125:H125)/4</f>
        <v>527126.69499999995</v>
      </c>
      <c r="L125" s="5">
        <f t="shared" si="30"/>
        <v>519869.02411764709</v>
      </c>
      <c r="M125" s="49"/>
      <c r="N125" s="5">
        <f>N121</f>
        <v>661250</v>
      </c>
      <c r="O125" s="49"/>
    </row>
    <row r="126" spans="1:15" x14ac:dyDescent="0.2">
      <c r="A126" s="41"/>
      <c r="C126" s="31"/>
      <c r="D126" s="4"/>
      <c r="E126" s="5"/>
      <c r="F126" s="5"/>
      <c r="G126" s="5"/>
      <c r="H126" s="5"/>
      <c r="I126" s="5"/>
      <c r="J126" s="5"/>
      <c r="K126" s="5"/>
      <c r="L126" s="5"/>
      <c r="M126" s="49"/>
      <c r="N126" s="37"/>
      <c r="O126" s="49"/>
    </row>
    <row r="127" spans="1:15" x14ac:dyDescent="0.2">
      <c r="A127" s="41"/>
      <c r="C127" s="31"/>
      <c r="D127" s="4" t="s">
        <v>1304</v>
      </c>
      <c r="E127" s="5">
        <f>E124-E125</f>
        <v>179300.68999999994</v>
      </c>
      <c r="F127" s="5">
        <f t="shared" ref="F127:N127" si="33">F124-F125</f>
        <v>107176.25</v>
      </c>
      <c r="G127" s="5">
        <f t="shared" si="33"/>
        <v>92417.609999999986</v>
      </c>
      <c r="H127" s="5">
        <f t="shared" si="33"/>
        <v>50243.099999999977</v>
      </c>
      <c r="I127" s="5">
        <f t="shared" si="33"/>
        <v>149620.35999999999</v>
      </c>
      <c r="J127" s="5">
        <f t="shared" si="33"/>
        <v>211228.74352941173</v>
      </c>
      <c r="K127" s="5">
        <f t="shared" si="33"/>
        <v>107284.41250000009</v>
      </c>
      <c r="L127" s="5">
        <f t="shared" si="33"/>
        <v>130735.92176470591</v>
      </c>
      <c r="M127" s="49"/>
      <c r="N127" s="5">
        <f t="shared" si="33"/>
        <v>450</v>
      </c>
      <c r="O127" s="49"/>
    </row>
    <row r="128" spans="1:15" x14ac:dyDescent="0.2">
      <c r="A128" s="41"/>
      <c r="B128" s="61"/>
      <c r="C128" s="41"/>
      <c r="D128" s="41"/>
      <c r="E128" s="42"/>
      <c r="F128" s="42"/>
      <c r="G128" s="42"/>
      <c r="H128" s="42"/>
      <c r="I128" s="42"/>
      <c r="J128" s="42"/>
      <c r="K128" s="42"/>
      <c r="L128" s="48"/>
      <c r="M128" s="49"/>
      <c r="N128" s="47"/>
      <c r="O128" s="49"/>
    </row>
    <row r="130" spans="2:2" x14ac:dyDescent="0.2">
      <c r="B130" s="1" t="s">
        <v>1969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C17B-0EC0-4B98-9C36-3E3CF4B7705F}">
  <dimension ref="A1:G428"/>
  <sheetViews>
    <sheetView workbookViewId="0">
      <selection activeCell="A12" sqref="A12"/>
    </sheetView>
  </sheetViews>
  <sheetFormatPr defaultRowHeight="12.75" x14ac:dyDescent="0.2"/>
  <cols>
    <col min="1" max="1" width="34.140625" bestFit="1" customWidth="1"/>
    <col min="2" max="2" width="35.85546875" bestFit="1" customWidth="1"/>
    <col min="3" max="3" width="10" bestFit="1" customWidth="1"/>
    <col min="4" max="6" width="14.7109375" style="2" customWidth="1"/>
  </cols>
  <sheetData>
    <row r="1" spans="1:7" x14ac:dyDescent="0.2">
      <c r="A1" s="88" t="s">
        <v>1970</v>
      </c>
      <c r="B1" s="88" t="s">
        <v>1971</v>
      </c>
      <c r="C1" s="88" t="s">
        <v>1972</v>
      </c>
      <c r="D1" s="89" t="s">
        <v>1973</v>
      </c>
      <c r="E1" s="89" t="s">
        <v>1974</v>
      </c>
      <c r="F1" s="89" t="s">
        <v>1614</v>
      </c>
      <c r="G1" s="90"/>
    </row>
    <row r="2" spans="1:7" x14ac:dyDescent="0.2">
      <c r="A2" s="4" t="s">
        <v>1975</v>
      </c>
      <c r="B2" s="31"/>
      <c r="C2" s="31"/>
      <c r="D2" s="37"/>
      <c r="E2" s="37"/>
      <c r="F2" s="37"/>
    </row>
    <row r="3" spans="1:7" x14ac:dyDescent="0.2">
      <c r="A3" s="4" t="s">
        <v>1976</v>
      </c>
      <c r="B3" s="31" t="s">
        <v>1977</v>
      </c>
      <c r="C3" s="31" t="s">
        <v>1978</v>
      </c>
      <c r="D3" s="37">
        <v>10500</v>
      </c>
      <c r="E3" s="37">
        <v>900</v>
      </c>
      <c r="F3" s="37">
        <v>12500</v>
      </c>
    </row>
    <row r="4" spans="1:7" x14ac:dyDescent="0.2">
      <c r="A4" s="31"/>
      <c r="B4" s="31"/>
      <c r="C4" s="31" t="s">
        <v>1979</v>
      </c>
      <c r="D4" s="37">
        <v>0</v>
      </c>
      <c r="E4" s="37">
        <v>900</v>
      </c>
      <c r="F4" s="37">
        <v>0</v>
      </c>
    </row>
    <row r="5" spans="1:7" x14ac:dyDescent="0.2">
      <c r="A5" s="31"/>
      <c r="B5" s="31"/>
      <c r="C5" s="31" t="s">
        <v>1980</v>
      </c>
      <c r="D5" s="37">
        <v>0</v>
      </c>
      <c r="E5" s="37">
        <v>625</v>
      </c>
      <c r="F5" s="37">
        <v>0</v>
      </c>
    </row>
    <row r="6" spans="1:7" x14ac:dyDescent="0.2">
      <c r="A6" s="31"/>
      <c r="B6" s="31"/>
      <c r="C6" s="31" t="s">
        <v>1981</v>
      </c>
      <c r="D6" s="37">
        <v>0</v>
      </c>
      <c r="E6" s="37">
        <v>900</v>
      </c>
      <c r="F6" s="37">
        <v>0</v>
      </c>
    </row>
    <row r="7" spans="1:7" x14ac:dyDescent="0.2">
      <c r="A7" s="31"/>
      <c r="B7" s="31"/>
      <c r="C7" s="31" t="s">
        <v>1982</v>
      </c>
      <c r="D7" s="37">
        <v>0</v>
      </c>
      <c r="E7" s="37">
        <v>1200</v>
      </c>
      <c r="F7" s="37">
        <v>0</v>
      </c>
    </row>
    <row r="8" spans="1:7" x14ac:dyDescent="0.2">
      <c r="A8" s="31"/>
      <c r="B8" s="31"/>
      <c r="C8" s="31" t="s">
        <v>1983</v>
      </c>
      <c r="D8" s="37">
        <v>0</v>
      </c>
      <c r="E8" s="37">
        <v>1200</v>
      </c>
      <c r="F8" s="37">
        <v>0</v>
      </c>
    </row>
    <row r="9" spans="1:7" x14ac:dyDescent="0.2">
      <c r="A9" s="31"/>
      <c r="B9" s="31"/>
      <c r="C9" s="31" t="s">
        <v>1984</v>
      </c>
      <c r="D9" s="37">
        <v>0</v>
      </c>
      <c r="E9" s="37">
        <v>1050</v>
      </c>
      <c r="F9" s="37">
        <v>0</v>
      </c>
    </row>
    <row r="10" spans="1:7" x14ac:dyDescent="0.2">
      <c r="A10" s="31"/>
      <c r="B10" s="31"/>
      <c r="C10" s="31" t="s">
        <v>1985</v>
      </c>
      <c r="D10" s="37">
        <v>0</v>
      </c>
      <c r="E10" s="37">
        <v>1400</v>
      </c>
      <c r="F10" s="37">
        <v>0</v>
      </c>
    </row>
    <row r="11" spans="1:7" x14ac:dyDescent="0.2">
      <c r="A11" s="31"/>
      <c r="B11" s="31"/>
      <c r="C11" s="31" t="s">
        <v>1986</v>
      </c>
      <c r="D11" s="37">
        <v>0</v>
      </c>
      <c r="E11" s="37">
        <v>1400</v>
      </c>
      <c r="F11" s="37">
        <v>0</v>
      </c>
    </row>
    <row r="12" spans="1:7" x14ac:dyDescent="0.2">
      <c r="A12" s="31"/>
      <c r="B12" s="31"/>
      <c r="C12" s="31" t="s">
        <v>1987</v>
      </c>
      <c r="D12" s="37">
        <v>0</v>
      </c>
      <c r="E12" s="37">
        <v>700</v>
      </c>
      <c r="F12" s="37">
        <v>0</v>
      </c>
    </row>
    <row r="13" spans="1:7" x14ac:dyDescent="0.2">
      <c r="A13" s="31"/>
      <c r="B13" s="31"/>
      <c r="C13" s="31" t="s">
        <v>1988</v>
      </c>
      <c r="D13" s="37">
        <v>0</v>
      </c>
      <c r="E13" s="37">
        <v>1525</v>
      </c>
      <c r="F13" s="37">
        <v>0</v>
      </c>
    </row>
    <row r="14" spans="1:7" x14ac:dyDescent="0.2">
      <c r="A14" s="31"/>
      <c r="B14" s="31"/>
      <c r="C14" s="31" t="s">
        <v>1989</v>
      </c>
      <c r="D14" s="37">
        <v>0</v>
      </c>
      <c r="E14" s="37">
        <v>0</v>
      </c>
      <c r="F14" s="37">
        <v>0</v>
      </c>
    </row>
    <row r="15" spans="1:7" x14ac:dyDescent="0.2">
      <c r="A15" s="31" t="s">
        <v>1990</v>
      </c>
      <c r="B15" s="31"/>
      <c r="C15" s="31"/>
      <c r="D15" s="5">
        <f t="shared" ref="D15:E15" si="0">SUM(D3:D14)</f>
        <v>10500</v>
      </c>
      <c r="E15" s="5">
        <f t="shared" si="0"/>
        <v>11800</v>
      </c>
      <c r="F15" s="5">
        <f>SUM(F3:F14)</f>
        <v>12500</v>
      </c>
    </row>
    <row r="16" spans="1:7" x14ac:dyDescent="0.2">
      <c r="A16" s="31"/>
      <c r="B16" s="31"/>
      <c r="C16" s="31"/>
      <c r="D16" s="37"/>
      <c r="E16" s="37"/>
      <c r="F16" s="37"/>
    </row>
    <row r="17" spans="1:6" x14ac:dyDescent="0.2">
      <c r="A17" s="31" t="s">
        <v>1991</v>
      </c>
      <c r="B17" s="31" t="s">
        <v>1992</v>
      </c>
      <c r="C17" s="31" t="s">
        <v>1978</v>
      </c>
      <c r="D17" s="37">
        <v>45000</v>
      </c>
      <c r="E17" s="37">
        <v>0</v>
      </c>
      <c r="F17" s="37">
        <v>0</v>
      </c>
    </row>
    <row r="18" spans="1:6" x14ac:dyDescent="0.2">
      <c r="A18" s="31"/>
      <c r="B18" s="31"/>
      <c r="C18" s="31" t="s">
        <v>1979</v>
      </c>
      <c r="D18" s="37">
        <v>0</v>
      </c>
      <c r="E18" s="37">
        <v>0</v>
      </c>
      <c r="F18" s="37">
        <v>0</v>
      </c>
    </row>
    <row r="19" spans="1:6" x14ac:dyDescent="0.2">
      <c r="A19" s="31"/>
      <c r="B19" s="31"/>
      <c r="C19" s="31" t="s">
        <v>1980</v>
      </c>
      <c r="D19" s="37">
        <v>0</v>
      </c>
      <c r="E19" s="37">
        <v>0</v>
      </c>
      <c r="F19" s="37">
        <v>0</v>
      </c>
    </row>
    <row r="20" spans="1:6" x14ac:dyDescent="0.2">
      <c r="A20" s="31"/>
      <c r="B20" s="31"/>
      <c r="C20" s="31" t="s">
        <v>1981</v>
      </c>
      <c r="D20" s="37">
        <v>0</v>
      </c>
      <c r="E20" s="37">
        <v>0</v>
      </c>
      <c r="F20" s="37">
        <v>0</v>
      </c>
    </row>
    <row r="21" spans="1:6" x14ac:dyDescent="0.2">
      <c r="A21" s="31"/>
      <c r="B21" s="31"/>
      <c r="C21" s="31" t="s">
        <v>1982</v>
      </c>
      <c r="D21" s="37">
        <v>0</v>
      </c>
      <c r="E21" s="37">
        <v>0</v>
      </c>
      <c r="F21" s="37">
        <v>0</v>
      </c>
    </row>
    <row r="22" spans="1:6" x14ac:dyDescent="0.2">
      <c r="A22" s="31"/>
      <c r="B22" s="31"/>
      <c r="C22" s="31" t="s">
        <v>1983</v>
      </c>
      <c r="D22" s="37">
        <v>0</v>
      </c>
      <c r="E22" s="37">
        <v>0</v>
      </c>
      <c r="F22" s="37">
        <v>0</v>
      </c>
    </row>
    <row r="23" spans="1:6" x14ac:dyDescent="0.2">
      <c r="A23" s="31"/>
      <c r="B23" s="31"/>
      <c r="C23" s="31" t="s">
        <v>1984</v>
      </c>
      <c r="D23" s="37">
        <v>0</v>
      </c>
      <c r="E23" s="37">
        <v>0</v>
      </c>
      <c r="F23" s="37">
        <v>0</v>
      </c>
    </row>
    <row r="24" spans="1:6" x14ac:dyDescent="0.2">
      <c r="A24" s="31"/>
      <c r="B24" s="31"/>
      <c r="C24" s="31" t="s">
        <v>1985</v>
      </c>
      <c r="D24" s="37">
        <v>0</v>
      </c>
      <c r="E24" s="37">
        <v>0</v>
      </c>
      <c r="F24" s="37">
        <v>0</v>
      </c>
    </row>
    <row r="25" spans="1:6" x14ac:dyDescent="0.2">
      <c r="A25" s="31"/>
      <c r="B25" s="31"/>
      <c r="C25" s="31" t="s">
        <v>1986</v>
      </c>
      <c r="D25" s="37">
        <v>0</v>
      </c>
      <c r="E25" s="37">
        <v>0</v>
      </c>
      <c r="F25" s="37">
        <v>0</v>
      </c>
    </row>
    <row r="26" spans="1:6" x14ac:dyDescent="0.2">
      <c r="A26" s="31"/>
      <c r="B26" s="31"/>
      <c r="C26" s="31" t="s">
        <v>1987</v>
      </c>
      <c r="D26" s="37">
        <v>0</v>
      </c>
      <c r="E26" s="37">
        <v>0</v>
      </c>
      <c r="F26" s="37">
        <v>0</v>
      </c>
    </row>
    <row r="27" spans="1:6" x14ac:dyDescent="0.2">
      <c r="A27" s="31"/>
      <c r="B27" s="31"/>
      <c r="C27" s="31" t="s">
        <v>1988</v>
      </c>
      <c r="D27" s="37">
        <v>0</v>
      </c>
      <c r="E27" s="37">
        <v>40834.199999999997</v>
      </c>
      <c r="F27" s="37">
        <v>0</v>
      </c>
    </row>
    <row r="28" spans="1:6" x14ac:dyDescent="0.2">
      <c r="A28" s="31"/>
      <c r="B28" s="31"/>
      <c r="C28" s="31" t="s">
        <v>1989</v>
      </c>
      <c r="D28" s="37">
        <v>0</v>
      </c>
      <c r="E28" s="37">
        <v>0</v>
      </c>
      <c r="F28" s="37">
        <v>0</v>
      </c>
    </row>
    <row r="29" spans="1:6" x14ac:dyDescent="0.2">
      <c r="A29" s="31" t="s">
        <v>1990</v>
      </c>
      <c r="B29" s="31"/>
      <c r="C29" s="31"/>
      <c r="D29" s="5">
        <f t="shared" ref="D29:E29" si="1">SUM(D17:D28)</f>
        <v>45000</v>
      </c>
      <c r="E29" s="5">
        <f t="shared" si="1"/>
        <v>40834.199999999997</v>
      </c>
      <c r="F29" s="5">
        <f>SUM(F17:F28)</f>
        <v>0</v>
      </c>
    </row>
    <row r="30" spans="1:6" x14ac:dyDescent="0.2">
      <c r="A30" s="31"/>
      <c r="B30" s="31"/>
      <c r="C30" s="31"/>
      <c r="D30" s="37"/>
      <c r="E30" s="37"/>
      <c r="F30" s="37"/>
    </row>
    <row r="31" spans="1:6" x14ac:dyDescent="0.2">
      <c r="A31" s="31" t="s">
        <v>1993</v>
      </c>
      <c r="B31" s="31" t="s">
        <v>1994</v>
      </c>
      <c r="C31" s="31" t="s">
        <v>1978</v>
      </c>
      <c r="D31" s="37">
        <v>0</v>
      </c>
      <c r="E31" s="37">
        <v>0</v>
      </c>
      <c r="F31" s="37">
        <v>0</v>
      </c>
    </row>
    <row r="32" spans="1:6" x14ac:dyDescent="0.2">
      <c r="A32" s="31"/>
      <c r="B32" s="31"/>
      <c r="C32" s="31" t="s">
        <v>1979</v>
      </c>
      <c r="D32" s="37">
        <v>0</v>
      </c>
      <c r="E32" s="37">
        <v>0</v>
      </c>
      <c r="F32" s="37">
        <v>0</v>
      </c>
    </row>
    <row r="33" spans="1:6" x14ac:dyDescent="0.2">
      <c r="A33" s="31"/>
      <c r="B33" s="31"/>
      <c r="C33" s="31" t="s">
        <v>1980</v>
      </c>
      <c r="D33" s="37">
        <v>0</v>
      </c>
      <c r="E33" s="37">
        <v>0</v>
      </c>
      <c r="F33" s="37">
        <v>0</v>
      </c>
    </row>
    <row r="34" spans="1:6" x14ac:dyDescent="0.2">
      <c r="A34" s="31"/>
      <c r="B34" s="31"/>
      <c r="C34" s="31" t="s">
        <v>1981</v>
      </c>
      <c r="D34" s="37">
        <v>0</v>
      </c>
      <c r="E34" s="37">
        <v>0</v>
      </c>
      <c r="F34" s="37">
        <v>0</v>
      </c>
    </row>
    <row r="35" spans="1:6" x14ac:dyDescent="0.2">
      <c r="A35" s="31"/>
      <c r="B35" s="31"/>
      <c r="C35" s="31" t="s">
        <v>1982</v>
      </c>
      <c r="D35" s="37">
        <v>0</v>
      </c>
      <c r="E35" s="37">
        <v>0</v>
      </c>
      <c r="F35" s="37">
        <v>0</v>
      </c>
    </row>
    <row r="36" spans="1:6" x14ac:dyDescent="0.2">
      <c r="A36" s="31"/>
      <c r="B36" s="31"/>
      <c r="C36" s="31" t="s">
        <v>1983</v>
      </c>
      <c r="D36" s="37">
        <v>0</v>
      </c>
      <c r="E36" s="37">
        <v>0</v>
      </c>
      <c r="F36" s="37">
        <v>0</v>
      </c>
    </row>
    <row r="37" spans="1:6" x14ac:dyDescent="0.2">
      <c r="A37" s="31"/>
      <c r="B37" s="31"/>
      <c r="C37" s="31" t="s">
        <v>1984</v>
      </c>
      <c r="D37" s="37">
        <v>0</v>
      </c>
      <c r="E37" s="37">
        <v>0</v>
      </c>
      <c r="F37" s="37">
        <v>0</v>
      </c>
    </row>
    <row r="38" spans="1:6" x14ac:dyDescent="0.2">
      <c r="A38" s="31"/>
      <c r="B38" s="31"/>
      <c r="C38" s="31" t="s">
        <v>1985</v>
      </c>
      <c r="D38" s="37">
        <v>0</v>
      </c>
      <c r="E38" s="37">
        <v>0</v>
      </c>
      <c r="F38" s="37">
        <v>0</v>
      </c>
    </row>
    <row r="39" spans="1:6" x14ac:dyDescent="0.2">
      <c r="A39" s="31"/>
      <c r="B39" s="31"/>
      <c r="C39" s="31" t="s">
        <v>1986</v>
      </c>
      <c r="D39" s="37">
        <v>0</v>
      </c>
      <c r="E39" s="37">
        <v>0</v>
      </c>
      <c r="F39" s="37">
        <v>0</v>
      </c>
    </row>
    <row r="40" spans="1:6" x14ac:dyDescent="0.2">
      <c r="A40" s="31"/>
      <c r="B40" s="31"/>
      <c r="C40" s="31" t="s">
        <v>1987</v>
      </c>
      <c r="D40" s="37">
        <v>0</v>
      </c>
      <c r="E40" s="37">
        <v>0</v>
      </c>
      <c r="F40" s="37">
        <v>0</v>
      </c>
    </row>
    <row r="41" spans="1:6" x14ac:dyDescent="0.2">
      <c r="A41" s="31"/>
      <c r="B41" s="31"/>
      <c r="C41" s="31" t="s">
        <v>1988</v>
      </c>
      <c r="D41" s="37">
        <v>0</v>
      </c>
      <c r="E41" s="37">
        <v>0</v>
      </c>
      <c r="F41" s="37">
        <v>0</v>
      </c>
    </row>
    <row r="42" spans="1:6" x14ac:dyDescent="0.2">
      <c r="A42" s="31"/>
      <c r="B42" s="31"/>
      <c r="C42" s="31" t="s">
        <v>1989</v>
      </c>
      <c r="D42" s="37">
        <v>0</v>
      </c>
      <c r="E42" s="37">
        <v>0</v>
      </c>
      <c r="F42" s="37">
        <v>0</v>
      </c>
    </row>
    <row r="43" spans="1:6" x14ac:dyDescent="0.2">
      <c r="A43" s="31" t="s">
        <v>1990</v>
      </c>
      <c r="B43" s="31"/>
      <c r="C43" s="31"/>
      <c r="D43" s="5">
        <v>0</v>
      </c>
      <c r="E43" s="5">
        <v>0</v>
      </c>
      <c r="F43" s="5">
        <f>SUM(F31:F42)</f>
        <v>0</v>
      </c>
    </row>
    <row r="44" spans="1:6" x14ac:dyDescent="0.2">
      <c r="A44" s="31"/>
      <c r="B44" s="31"/>
      <c r="C44" s="31"/>
      <c r="D44" s="37"/>
      <c r="E44" s="37"/>
      <c r="F44" s="37"/>
    </row>
    <row r="45" spans="1:6" x14ac:dyDescent="0.2">
      <c r="A45" s="31" t="s">
        <v>1995</v>
      </c>
      <c r="B45" s="31" t="s">
        <v>1996</v>
      </c>
      <c r="C45" s="31" t="s">
        <v>1978</v>
      </c>
      <c r="D45" s="37">
        <v>10</v>
      </c>
      <c r="E45" s="37">
        <v>0</v>
      </c>
      <c r="F45" s="37">
        <v>0</v>
      </c>
    </row>
    <row r="46" spans="1:6" x14ac:dyDescent="0.2">
      <c r="A46" s="31"/>
      <c r="B46" s="31"/>
      <c r="C46" s="31" t="s">
        <v>1979</v>
      </c>
      <c r="D46" s="37">
        <v>0</v>
      </c>
      <c r="E46" s="37">
        <v>0</v>
      </c>
      <c r="F46" s="37">
        <v>0</v>
      </c>
    </row>
    <row r="47" spans="1:6" x14ac:dyDescent="0.2">
      <c r="A47" s="31"/>
      <c r="B47" s="31"/>
      <c r="C47" s="31" t="s">
        <v>1980</v>
      </c>
      <c r="D47" s="37">
        <v>0</v>
      </c>
      <c r="E47" s="37">
        <v>0</v>
      </c>
      <c r="F47" s="37">
        <v>0</v>
      </c>
    </row>
    <row r="48" spans="1:6" x14ac:dyDescent="0.2">
      <c r="A48" s="31"/>
      <c r="B48" s="31"/>
      <c r="C48" s="31" t="s">
        <v>1981</v>
      </c>
      <c r="D48" s="37">
        <v>0</v>
      </c>
      <c r="E48" s="37">
        <v>0</v>
      </c>
      <c r="F48" s="37">
        <v>0</v>
      </c>
    </row>
    <row r="49" spans="1:6" x14ac:dyDescent="0.2">
      <c r="A49" s="31"/>
      <c r="B49" s="31"/>
      <c r="C49" s="31" t="s">
        <v>1982</v>
      </c>
      <c r="D49" s="37">
        <v>0</v>
      </c>
      <c r="E49" s="37">
        <v>0</v>
      </c>
      <c r="F49" s="37">
        <v>0</v>
      </c>
    </row>
    <row r="50" spans="1:6" x14ac:dyDescent="0.2">
      <c r="A50" s="31"/>
      <c r="B50" s="31"/>
      <c r="C50" s="31" t="s">
        <v>1983</v>
      </c>
      <c r="D50" s="37">
        <v>0</v>
      </c>
      <c r="E50" s="37">
        <v>0</v>
      </c>
      <c r="F50" s="37">
        <v>0</v>
      </c>
    </row>
    <row r="51" spans="1:6" x14ac:dyDescent="0.2">
      <c r="A51" s="31"/>
      <c r="B51" s="31"/>
      <c r="C51" s="31" t="s">
        <v>1984</v>
      </c>
      <c r="D51" s="37">
        <v>0</v>
      </c>
      <c r="E51" s="37">
        <v>0</v>
      </c>
      <c r="F51" s="37">
        <v>0</v>
      </c>
    </row>
    <row r="52" spans="1:6" x14ac:dyDescent="0.2">
      <c r="A52" s="31"/>
      <c r="B52" s="31"/>
      <c r="C52" s="31" t="s">
        <v>1985</v>
      </c>
      <c r="D52" s="37">
        <v>0</v>
      </c>
      <c r="E52" s="37">
        <v>8.8800000000000008</v>
      </c>
      <c r="F52" s="37">
        <v>0</v>
      </c>
    </row>
    <row r="53" spans="1:6" x14ac:dyDescent="0.2">
      <c r="A53" s="31"/>
      <c r="B53" s="31"/>
      <c r="C53" s="31" t="s">
        <v>1986</v>
      </c>
      <c r="D53" s="37">
        <v>0</v>
      </c>
      <c r="E53" s="37">
        <v>0</v>
      </c>
      <c r="F53" s="37">
        <v>0</v>
      </c>
    </row>
    <row r="54" spans="1:6" x14ac:dyDescent="0.2">
      <c r="A54" s="31"/>
      <c r="B54" s="31"/>
      <c r="C54" s="31" t="s">
        <v>1987</v>
      </c>
      <c r="D54" s="37">
        <v>0</v>
      </c>
      <c r="E54" s="37">
        <v>0</v>
      </c>
      <c r="F54" s="37">
        <v>0</v>
      </c>
    </row>
    <row r="55" spans="1:6" x14ac:dyDescent="0.2">
      <c r="A55" s="31"/>
      <c r="B55" s="31"/>
      <c r="C55" s="31" t="s">
        <v>1988</v>
      </c>
      <c r="D55" s="37">
        <v>0</v>
      </c>
      <c r="E55" s="37">
        <v>0</v>
      </c>
      <c r="F55" s="37">
        <v>0</v>
      </c>
    </row>
    <row r="56" spans="1:6" x14ac:dyDescent="0.2">
      <c r="A56" s="31"/>
      <c r="B56" s="31"/>
      <c r="C56" s="31" t="s">
        <v>1989</v>
      </c>
      <c r="D56" s="37">
        <v>0</v>
      </c>
      <c r="E56" s="37">
        <v>0</v>
      </c>
      <c r="F56" s="37">
        <v>0</v>
      </c>
    </row>
    <row r="57" spans="1:6" x14ac:dyDescent="0.2">
      <c r="A57" s="31" t="s">
        <v>1990</v>
      </c>
      <c r="B57" s="31"/>
      <c r="C57" s="31"/>
      <c r="D57" s="5">
        <f t="shared" ref="D57:E57" si="2">SUM(D45:D56)</f>
        <v>10</v>
      </c>
      <c r="E57" s="5">
        <f t="shared" si="2"/>
        <v>8.8800000000000008</v>
      </c>
      <c r="F57" s="5">
        <f>SUM(F45:F56)</f>
        <v>0</v>
      </c>
    </row>
    <row r="58" spans="1:6" x14ac:dyDescent="0.2">
      <c r="A58" s="31"/>
      <c r="B58" s="31"/>
      <c r="C58" s="31"/>
      <c r="D58" s="37"/>
      <c r="E58" s="37"/>
      <c r="F58" s="37"/>
    </row>
    <row r="59" spans="1:6" x14ac:dyDescent="0.2">
      <c r="A59" s="31" t="s">
        <v>1997</v>
      </c>
      <c r="B59" s="31" t="s">
        <v>1998</v>
      </c>
      <c r="C59" s="31" t="s">
        <v>1978</v>
      </c>
      <c r="D59" s="37">
        <v>8000</v>
      </c>
      <c r="E59" s="37">
        <v>0</v>
      </c>
      <c r="F59" s="37">
        <v>0</v>
      </c>
    </row>
    <row r="60" spans="1:6" x14ac:dyDescent="0.2">
      <c r="A60" s="31"/>
      <c r="B60" s="31"/>
      <c r="C60" s="31" t="s">
        <v>1979</v>
      </c>
      <c r="D60" s="37">
        <v>0</v>
      </c>
      <c r="E60" s="37">
        <v>0</v>
      </c>
      <c r="F60" s="37">
        <v>0</v>
      </c>
    </row>
    <row r="61" spans="1:6" x14ac:dyDescent="0.2">
      <c r="A61" s="31"/>
      <c r="B61" s="31"/>
      <c r="C61" s="31" t="s">
        <v>1980</v>
      </c>
      <c r="D61" s="37">
        <v>0</v>
      </c>
      <c r="E61" s="37">
        <v>0</v>
      </c>
      <c r="F61" s="37">
        <v>0</v>
      </c>
    </row>
    <row r="62" spans="1:6" x14ac:dyDescent="0.2">
      <c r="A62" s="31"/>
      <c r="B62" s="31"/>
      <c r="C62" s="31" t="s">
        <v>1981</v>
      </c>
      <c r="D62" s="37">
        <v>0</v>
      </c>
      <c r="E62" s="37">
        <v>0</v>
      </c>
      <c r="F62" s="37">
        <v>0</v>
      </c>
    </row>
    <row r="63" spans="1:6" x14ac:dyDescent="0.2">
      <c r="A63" s="31"/>
      <c r="B63" s="31"/>
      <c r="C63" s="31" t="s">
        <v>1982</v>
      </c>
      <c r="D63" s="37">
        <v>0</v>
      </c>
      <c r="E63" s="37">
        <v>0</v>
      </c>
      <c r="F63" s="37">
        <v>0</v>
      </c>
    </row>
    <row r="64" spans="1:6" x14ac:dyDescent="0.2">
      <c r="A64" s="31"/>
      <c r="B64" s="31"/>
      <c r="C64" s="31" t="s">
        <v>1983</v>
      </c>
      <c r="D64" s="37">
        <v>0</v>
      </c>
      <c r="E64" s="37">
        <v>1250</v>
      </c>
      <c r="F64" s="37">
        <v>0</v>
      </c>
    </row>
    <row r="65" spans="1:6" x14ac:dyDescent="0.2">
      <c r="A65" s="31"/>
      <c r="B65" s="31"/>
      <c r="C65" s="31" t="s">
        <v>1984</v>
      </c>
      <c r="D65" s="37">
        <v>0</v>
      </c>
      <c r="E65" s="37">
        <v>1600</v>
      </c>
      <c r="F65" s="37">
        <v>0</v>
      </c>
    </row>
    <row r="66" spans="1:6" x14ac:dyDescent="0.2">
      <c r="A66" s="31"/>
      <c r="B66" s="31"/>
      <c r="C66" s="31" t="s">
        <v>1985</v>
      </c>
      <c r="D66" s="37">
        <v>0</v>
      </c>
      <c r="E66" s="37">
        <v>118</v>
      </c>
      <c r="F66" s="37">
        <v>0</v>
      </c>
    </row>
    <row r="67" spans="1:6" x14ac:dyDescent="0.2">
      <c r="A67" s="31"/>
      <c r="B67" s="31"/>
      <c r="C67" s="31" t="s">
        <v>1986</v>
      </c>
      <c r="D67" s="37">
        <v>0</v>
      </c>
      <c r="E67" s="37">
        <v>0</v>
      </c>
      <c r="F67" s="37">
        <v>0</v>
      </c>
    </row>
    <row r="68" spans="1:6" x14ac:dyDescent="0.2">
      <c r="A68" s="31"/>
      <c r="B68" s="31"/>
      <c r="C68" s="31" t="s">
        <v>1987</v>
      </c>
      <c r="D68" s="37">
        <v>0</v>
      </c>
      <c r="E68" s="37">
        <v>0</v>
      </c>
      <c r="F68" s="37">
        <v>0</v>
      </c>
    </row>
    <row r="69" spans="1:6" x14ac:dyDescent="0.2">
      <c r="A69" s="31"/>
      <c r="B69" s="31"/>
      <c r="C69" s="31" t="s">
        <v>1988</v>
      </c>
      <c r="D69" s="37">
        <v>0</v>
      </c>
      <c r="E69" s="37">
        <v>0</v>
      </c>
      <c r="F69" s="37">
        <v>0</v>
      </c>
    </row>
    <row r="70" spans="1:6" x14ac:dyDescent="0.2">
      <c r="A70" s="31"/>
      <c r="B70" s="31"/>
      <c r="C70" s="31" t="s">
        <v>1989</v>
      </c>
      <c r="D70" s="37">
        <v>0</v>
      </c>
      <c r="E70" s="37">
        <v>0</v>
      </c>
      <c r="F70" s="37">
        <v>0</v>
      </c>
    </row>
    <row r="71" spans="1:6" x14ac:dyDescent="0.2">
      <c r="A71" s="31" t="s">
        <v>1990</v>
      </c>
      <c r="B71" s="31"/>
      <c r="C71" s="31"/>
      <c r="D71" s="5">
        <f t="shared" ref="D71:E71" si="3">SUM(D59:D70)</f>
        <v>8000</v>
      </c>
      <c r="E71" s="5">
        <f t="shared" si="3"/>
        <v>2968</v>
      </c>
      <c r="F71" s="5">
        <f>SUM(F59:F70)</f>
        <v>0</v>
      </c>
    </row>
    <row r="72" spans="1:6" x14ac:dyDescent="0.2">
      <c r="A72" s="31"/>
      <c r="B72" s="31"/>
      <c r="C72" s="31"/>
      <c r="D72" s="37"/>
      <c r="E72" s="37"/>
      <c r="F72" s="37"/>
    </row>
    <row r="73" spans="1:6" x14ac:dyDescent="0.2">
      <c r="A73" s="31" t="s">
        <v>1999</v>
      </c>
      <c r="B73" s="31" t="s">
        <v>2000</v>
      </c>
      <c r="C73" s="31" t="s">
        <v>1978</v>
      </c>
      <c r="D73" s="37">
        <v>3000</v>
      </c>
      <c r="E73" s="37">
        <v>0</v>
      </c>
      <c r="F73" s="37">
        <v>0</v>
      </c>
    </row>
    <row r="74" spans="1:6" x14ac:dyDescent="0.2">
      <c r="A74" s="31"/>
      <c r="B74" s="31"/>
      <c r="C74" s="31" t="s">
        <v>1979</v>
      </c>
      <c r="D74" s="37">
        <v>0</v>
      </c>
      <c r="E74" s="37">
        <v>0</v>
      </c>
      <c r="F74" s="37">
        <v>0</v>
      </c>
    </row>
    <row r="75" spans="1:6" x14ac:dyDescent="0.2">
      <c r="A75" s="31"/>
      <c r="B75" s="31"/>
      <c r="C75" s="31" t="s">
        <v>1980</v>
      </c>
      <c r="D75" s="37">
        <v>0</v>
      </c>
      <c r="E75" s="37">
        <v>0</v>
      </c>
      <c r="F75" s="37">
        <v>0</v>
      </c>
    </row>
    <row r="76" spans="1:6" x14ac:dyDescent="0.2">
      <c r="A76" s="31"/>
      <c r="B76" s="31"/>
      <c r="C76" s="31" t="s">
        <v>1981</v>
      </c>
      <c r="D76" s="37">
        <v>0</v>
      </c>
      <c r="E76" s="37">
        <v>0</v>
      </c>
      <c r="F76" s="37">
        <v>0</v>
      </c>
    </row>
    <row r="77" spans="1:6" x14ac:dyDescent="0.2">
      <c r="A77" s="31"/>
      <c r="B77" s="31"/>
      <c r="C77" s="31" t="s">
        <v>1982</v>
      </c>
      <c r="D77" s="37">
        <v>0</v>
      </c>
      <c r="E77" s="37">
        <v>0</v>
      </c>
      <c r="F77" s="37">
        <v>0</v>
      </c>
    </row>
    <row r="78" spans="1:6" x14ac:dyDescent="0.2">
      <c r="A78" s="31"/>
      <c r="B78" s="31"/>
      <c r="C78" s="31" t="s">
        <v>1983</v>
      </c>
      <c r="D78" s="37">
        <v>0</v>
      </c>
      <c r="E78" s="37">
        <v>0</v>
      </c>
      <c r="F78" s="37">
        <v>0</v>
      </c>
    </row>
    <row r="79" spans="1:6" x14ac:dyDescent="0.2">
      <c r="A79" s="31"/>
      <c r="B79" s="31"/>
      <c r="C79" s="31" t="s">
        <v>1984</v>
      </c>
      <c r="D79" s="37">
        <v>0</v>
      </c>
      <c r="E79" s="37">
        <v>0</v>
      </c>
      <c r="F79" s="37">
        <v>0</v>
      </c>
    </row>
    <row r="80" spans="1:6" x14ac:dyDescent="0.2">
      <c r="A80" s="31"/>
      <c r="B80" s="31"/>
      <c r="C80" s="31" t="s">
        <v>1985</v>
      </c>
      <c r="D80" s="37">
        <v>0</v>
      </c>
      <c r="E80" s="37">
        <v>0</v>
      </c>
      <c r="F80" s="37">
        <v>0</v>
      </c>
    </row>
    <row r="81" spans="1:6" x14ac:dyDescent="0.2">
      <c r="A81" s="31"/>
      <c r="B81" s="31"/>
      <c r="C81" s="31" t="s">
        <v>1986</v>
      </c>
      <c r="D81" s="37">
        <v>0</v>
      </c>
      <c r="E81" s="37">
        <v>0</v>
      </c>
      <c r="F81" s="37">
        <v>0</v>
      </c>
    </row>
    <row r="82" spans="1:6" x14ac:dyDescent="0.2">
      <c r="A82" s="31"/>
      <c r="B82" s="31"/>
      <c r="C82" s="31" t="s">
        <v>1987</v>
      </c>
      <c r="D82" s="37">
        <v>0</v>
      </c>
      <c r="E82" s="37">
        <v>0</v>
      </c>
      <c r="F82" s="37">
        <v>0</v>
      </c>
    </row>
    <row r="83" spans="1:6" x14ac:dyDescent="0.2">
      <c r="A83" s="31"/>
      <c r="B83" s="31"/>
      <c r="C83" s="31" t="s">
        <v>1988</v>
      </c>
      <c r="D83" s="37">
        <v>0</v>
      </c>
      <c r="E83" s="37">
        <v>0</v>
      </c>
      <c r="F83" s="37">
        <v>0</v>
      </c>
    </row>
    <row r="84" spans="1:6" x14ac:dyDescent="0.2">
      <c r="A84" s="31"/>
      <c r="B84" s="31"/>
      <c r="C84" s="31" t="s">
        <v>1989</v>
      </c>
      <c r="D84" s="37">
        <v>0</v>
      </c>
      <c r="E84" s="37">
        <v>0</v>
      </c>
      <c r="F84" s="37">
        <v>0</v>
      </c>
    </row>
    <row r="85" spans="1:6" x14ac:dyDescent="0.2">
      <c r="A85" s="31" t="s">
        <v>1990</v>
      </c>
      <c r="B85" s="31"/>
      <c r="C85" s="31"/>
      <c r="D85" s="5">
        <f t="shared" ref="D85:E85" si="4">SUM(D73:D84)</f>
        <v>3000</v>
      </c>
      <c r="E85" s="5">
        <f t="shared" si="4"/>
        <v>0</v>
      </c>
      <c r="F85" s="5">
        <f>SUM(F73:F84)</f>
        <v>0</v>
      </c>
    </row>
    <row r="86" spans="1:6" x14ac:dyDescent="0.2">
      <c r="A86" s="31"/>
      <c r="B86" s="31"/>
      <c r="C86" s="31"/>
      <c r="D86" s="37"/>
      <c r="E86" s="37"/>
      <c r="F86" s="37"/>
    </row>
    <row r="87" spans="1:6" x14ac:dyDescent="0.2">
      <c r="A87" s="31" t="s">
        <v>2001</v>
      </c>
      <c r="B87" s="31" t="s">
        <v>2002</v>
      </c>
      <c r="C87" s="31" t="s">
        <v>1978</v>
      </c>
      <c r="D87" s="37">
        <v>3500</v>
      </c>
      <c r="E87" s="37">
        <v>0</v>
      </c>
      <c r="F87" s="37">
        <v>0</v>
      </c>
    </row>
    <row r="88" spans="1:6" x14ac:dyDescent="0.2">
      <c r="A88" s="31"/>
      <c r="B88" s="31"/>
      <c r="C88" s="31" t="s">
        <v>1979</v>
      </c>
      <c r="D88" s="37">
        <v>0</v>
      </c>
      <c r="E88" s="37">
        <v>0</v>
      </c>
      <c r="F88" s="37">
        <v>0</v>
      </c>
    </row>
    <row r="89" spans="1:6" x14ac:dyDescent="0.2">
      <c r="A89" s="31"/>
      <c r="B89" s="31"/>
      <c r="C89" s="31" t="s">
        <v>1980</v>
      </c>
      <c r="D89" s="37">
        <v>0</v>
      </c>
      <c r="E89" s="37">
        <v>0</v>
      </c>
      <c r="F89" s="37">
        <v>0</v>
      </c>
    </row>
    <row r="90" spans="1:6" x14ac:dyDescent="0.2">
      <c r="A90" s="31"/>
      <c r="B90" s="31"/>
      <c r="C90" s="31" t="s">
        <v>1981</v>
      </c>
      <c r="D90" s="37">
        <v>0</v>
      </c>
      <c r="E90" s="37">
        <v>0</v>
      </c>
      <c r="F90" s="37">
        <v>0</v>
      </c>
    </row>
    <row r="91" spans="1:6" x14ac:dyDescent="0.2">
      <c r="A91" s="31"/>
      <c r="B91" s="31"/>
      <c r="C91" s="31" t="s">
        <v>1982</v>
      </c>
      <c r="D91" s="37">
        <v>0</v>
      </c>
      <c r="E91" s="37">
        <v>0</v>
      </c>
      <c r="F91" s="37">
        <v>0</v>
      </c>
    </row>
    <row r="92" spans="1:6" x14ac:dyDescent="0.2">
      <c r="A92" s="31"/>
      <c r="B92" s="31"/>
      <c r="C92" s="31" t="s">
        <v>1983</v>
      </c>
      <c r="D92" s="37">
        <v>0</v>
      </c>
      <c r="E92" s="37">
        <v>0</v>
      </c>
      <c r="F92" s="37">
        <v>0</v>
      </c>
    </row>
    <row r="93" spans="1:6" x14ac:dyDescent="0.2">
      <c r="A93" s="31"/>
      <c r="B93" s="31"/>
      <c r="C93" s="31" t="s">
        <v>1984</v>
      </c>
      <c r="D93" s="37">
        <v>0</v>
      </c>
      <c r="E93" s="37">
        <v>250</v>
      </c>
      <c r="F93" s="37">
        <v>0</v>
      </c>
    </row>
    <row r="94" spans="1:6" x14ac:dyDescent="0.2">
      <c r="A94" s="31"/>
      <c r="B94" s="31"/>
      <c r="C94" s="31" t="s">
        <v>1985</v>
      </c>
      <c r="D94" s="37">
        <v>0</v>
      </c>
      <c r="E94" s="37">
        <v>0</v>
      </c>
      <c r="F94" s="37">
        <v>0</v>
      </c>
    </row>
    <row r="95" spans="1:6" x14ac:dyDescent="0.2">
      <c r="A95" s="31"/>
      <c r="B95" s="31"/>
      <c r="C95" s="31" t="s">
        <v>1986</v>
      </c>
      <c r="D95" s="37">
        <v>0</v>
      </c>
      <c r="E95" s="37">
        <v>0</v>
      </c>
      <c r="F95" s="37">
        <v>0</v>
      </c>
    </row>
    <row r="96" spans="1:6" x14ac:dyDescent="0.2">
      <c r="A96" s="31"/>
      <c r="B96" s="31"/>
      <c r="C96" s="31" t="s">
        <v>1987</v>
      </c>
      <c r="D96" s="37">
        <v>0</v>
      </c>
      <c r="E96" s="37">
        <v>0</v>
      </c>
      <c r="F96" s="37">
        <v>0</v>
      </c>
    </row>
    <row r="97" spans="1:6" x14ac:dyDescent="0.2">
      <c r="A97" s="31"/>
      <c r="B97" s="31"/>
      <c r="C97" s="31" t="s">
        <v>1988</v>
      </c>
      <c r="D97" s="37">
        <v>0</v>
      </c>
      <c r="E97" s="37">
        <v>0</v>
      </c>
      <c r="F97" s="37">
        <v>0</v>
      </c>
    </row>
    <row r="98" spans="1:6" x14ac:dyDescent="0.2">
      <c r="A98" s="31"/>
      <c r="B98" s="31"/>
      <c r="C98" s="31" t="s">
        <v>1989</v>
      </c>
      <c r="D98" s="37">
        <v>0</v>
      </c>
      <c r="E98" s="37">
        <v>0</v>
      </c>
      <c r="F98" s="37">
        <v>0</v>
      </c>
    </row>
    <row r="99" spans="1:6" x14ac:dyDescent="0.2">
      <c r="A99" s="31" t="s">
        <v>1990</v>
      </c>
      <c r="B99" s="31"/>
      <c r="C99" s="31"/>
      <c r="D99" s="5">
        <f t="shared" ref="D99:E99" si="5">SUM(D87:D98)</f>
        <v>3500</v>
      </c>
      <c r="E99" s="5">
        <f t="shared" si="5"/>
        <v>250</v>
      </c>
      <c r="F99" s="5">
        <f>SUM(F87:F98)</f>
        <v>0</v>
      </c>
    </row>
    <row r="100" spans="1:6" x14ac:dyDescent="0.2">
      <c r="A100" s="31"/>
      <c r="B100" s="31"/>
      <c r="C100" s="31"/>
      <c r="D100" s="37"/>
      <c r="E100" s="37"/>
      <c r="F100" s="37"/>
    </row>
    <row r="101" spans="1:6" x14ac:dyDescent="0.2">
      <c r="A101" s="31" t="s">
        <v>2003</v>
      </c>
      <c r="B101" s="31" t="s">
        <v>2004</v>
      </c>
      <c r="C101" s="31" t="s">
        <v>1978</v>
      </c>
      <c r="D101" s="37">
        <v>1500</v>
      </c>
      <c r="E101" s="37">
        <v>0</v>
      </c>
      <c r="F101" s="37">
        <v>0</v>
      </c>
    </row>
    <row r="102" spans="1:6" x14ac:dyDescent="0.2">
      <c r="A102" s="31"/>
      <c r="B102" s="31"/>
      <c r="C102" s="31" t="s">
        <v>1979</v>
      </c>
      <c r="D102" s="37">
        <v>0</v>
      </c>
      <c r="E102" s="37">
        <v>0</v>
      </c>
      <c r="F102" s="37">
        <v>0</v>
      </c>
    </row>
    <row r="103" spans="1:6" x14ac:dyDescent="0.2">
      <c r="A103" s="31"/>
      <c r="B103" s="31"/>
      <c r="C103" s="31" t="s">
        <v>1980</v>
      </c>
      <c r="D103" s="37">
        <v>0</v>
      </c>
      <c r="E103" s="37">
        <v>0</v>
      </c>
      <c r="F103" s="37">
        <v>0</v>
      </c>
    </row>
    <row r="104" spans="1:6" x14ac:dyDescent="0.2">
      <c r="A104" s="31"/>
      <c r="B104" s="31"/>
      <c r="C104" s="31" t="s">
        <v>1981</v>
      </c>
      <c r="D104" s="37">
        <v>0</v>
      </c>
      <c r="E104" s="37">
        <v>0</v>
      </c>
      <c r="F104" s="37">
        <v>0</v>
      </c>
    </row>
    <row r="105" spans="1:6" x14ac:dyDescent="0.2">
      <c r="A105" s="31"/>
      <c r="B105" s="31"/>
      <c r="C105" s="31" t="s">
        <v>1982</v>
      </c>
      <c r="D105" s="37">
        <v>0</v>
      </c>
      <c r="E105" s="37">
        <v>0</v>
      </c>
      <c r="F105" s="37">
        <v>0</v>
      </c>
    </row>
    <row r="106" spans="1:6" x14ac:dyDescent="0.2">
      <c r="A106" s="31"/>
      <c r="B106" s="31"/>
      <c r="C106" s="31" t="s">
        <v>1983</v>
      </c>
      <c r="D106" s="37">
        <v>0</v>
      </c>
      <c r="E106" s="37">
        <v>0</v>
      </c>
      <c r="F106" s="37">
        <v>0</v>
      </c>
    </row>
    <row r="107" spans="1:6" x14ac:dyDescent="0.2">
      <c r="A107" s="31"/>
      <c r="B107" s="31"/>
      <c r="C107" s="31" t="s">
        <v>1984</v>
      </c>
      <c r="D107" s="37">
        <v>0</v>
      </c>
      <c r="E107" s="37">
        <v>0</v>
      </c>
      <c r="F107" s="37">
        <v>0</v>
      </c>
    </row>
    <row r="108" spans="1:6" x14ac:dyDescent="0.2">
      <c r="A108" s="31"/>
      <c r="B108" s="31"/>
      <c r="C108" s="31" t="s">
        <v>1985</v>
      </c>
      <c r="D108" s="37">
        <v>0</v>
      </c>
      <c r="E108" s="37">
        <v>0</v>
      </c>
      <c r="F108" s="37">
        <v>0</v>
      </c>
    </row>
    <row r="109" spans="1:6" x14ac:dyDescent="0.2">
      <c r="A109" s="31"/>
      <c r="B109" s="31"/>
      <c r="C109" s="31" t="s">
        <v>1986</v>
      </c>
      <c r="D109" s="37">
        <v>0</v>
      </c>
      <c r="E109" s="37">
        <v>0</v>
      </c>
      <c r="F109" s="37">
        <v>0</v>
      </c>
    </row>
    <row r="110" spans="1:6" x14ac:dyDescent="0.2">
      <c r="A110" s="31"/>
      <c r="B110" s="31"/>
      <c r="C110" s="31" t="s">
        <v>1987</v>
      </c>
      <c r="D110" s="37">
        <v>0</v>
      </c>
      <c r="E110" s="37">
        <v>0</v>
      </c>
      <c r="F110" s="37">
        <v>0</v>
      </c>
    </row>
    <row r="111" spans="1:6" x14ac:dyDescent="0.2">
      <c r="A111" s="31"/>
      <c r="B111" s="31"/>
      <c r="C111" s="31" t="s">
        <v>1988</v>
      </c>
      <c r="D111" s="37">
        <v>0</v>
      </c>
      <c r="E111" s="37">
        <v>0</v>
      </c>
      <c r="F111" s="37">
        <v>0</v>
      </c>
    </row>
    <row r="112" spans="1:6" x14ac:dyDescent="0.2">
      <c r="A112" s="31"/>
      <c r="B112" s="31"/>
      <c r="C112" s="31" t="s">
        <v>1989</v>
      </c>
      <c r="D112" s="37">
        <v>0</v>
      </c>
      <c r="E112" s="37">
        <v>0</v>
      </c>
      <c r="F112" s="37">
        <v>0</v>
      </c>
    </row>
    <row r="113" spans="1:6" x14ac:dyDescent="0.2">
      <c r="A113" s="31" t="s">
        <v>1990</v>
      </c>
      <c r="B113" s="31"/>
      <c r="C113" s="31"/>
      <c r="D113" s="5">
        <f t="shared" ref="D113:E113" si="6">SUM(D101:D112)</f>
        <v>1500</v>
      </c>
      <c r="E113" s="5">
        <f t="shared" si="6"/>
        <v>0</v>
      </c>
      <c r="F113" s="5">
        <f>SUM(F101:F112)</f>
        <v>0</v>
      </c>
    </row>
    <row r="114" spans="1:6" x14ac:dyDescent="0.2">
      <c r="A114" s="31"/>
      <c r="B114" s="31"/>
      <c r="C114" s="31"/>
      <c r="D114" s="37"/>
      <c r="E114" s="37"/>
      <c r="F114" s="37"/>
    </row>
    <row r="115" spans="1:6" x14ac:dyDescent="0.2">
      <c r="A115" s="31" t="s">
        <v>2005</v>
      </c>
      <c r="B115" s="31" t="s">
        <v>2006</v>
      </c>
      <c r="C115" s="31" t="s">
        <v>1978</v>
      </c>
      <c r="D115" s="37">
        <v>1000</v>
      </c>
      <c r="E115" s="37">
        <v>0</v>
      </c>
      <c r="F115" s="37">
        <v>0</v>
      </c>
    </row>
    <row r="116" spans="1:6" x14ac:dyDescent="0.2">
      <c r="A116" s="31"/>
      <c r="B116" s="31"/>
      <c r="C116" s="31" t="s">
        <v>1979</v>
      </c>
      <c r="D116" s="37">
        <v>0</v>
      </c>
      <c r="E116" s="37">
        <v>0</v>
      </c>
      <c r="F116" s="37">
        <v>0</v>
      </c>
    </row>
    <row r="117" spans="1:6" x14ac:dyDescent="0.2">
      <c r="A117" s="31"/>
      <c r="B117" s="31"/>
      <c r="C117" s="31" t="s">
        <v>1980</v>
      </c>
      <c r="D117" s="37">
        <v>0</v>
      </c>
      <c r="E117" s="37">
        <v>0</v>
      </c>
      <c r="F117" s="37">
        <v>0</v>
      </c>
    </row>
    <row r="118" spans="1:6" x14ac:dyDescent="0.2">
      <c r="A118" s="31"/>
      <c r="B118" s="31"/>
      <c r="C118" s="31" t="s">
        <v>1981</v>
      </c>
      <c r="D118" s="37">
        <v>0</v>
      </c>
      <c r="E118" s="37">
        <v>0</v>
      </c>
      <c r="F118" s="37">
        <v>0</v>
      </c>
    </row>
    <row r="119" spans="1:6" x14ac:dyDescent="0.2">
      <c r="A119" s="31"/>
      <c r="B119" s="31"/>
      <c r="C119" s="31" t="s">
        <v>1982</v>
      </c>
      <c r="D119" s="37">
        <v>0</v>
      </c>
      <c r="E119" s="37">
        <v>0</v>
      </c>
      <c r="F119" s="37">
        <v>0</v>
      </c>
    </row>
    <row r="120" spans="1:6" x14ac:dyDescent="0.2">
      <c r="A120" s="31"/>
      <c r="B120" s="31"/>
      <c r="C120" s="31" t="s">
        <v>1983</v>
      </c>
      <c r="D120" s="37">
        <v>0</v>
      </c>
      <c r="E120" s="37">
        <v>0</v>
      </c>
      <c r="F120" s="37">
        <v>0</v>
      </c>
    </row>
    <row r="121" spans="1:6" x14ac:dyDescent="0.2">
      <c r="A121" s="31"/>
      <c r="B121" s="31"/>
      <c r="C121" s="31" t="s">
        <v>1984</v>
      </c>
      <c r="D121" s="37">
        <v>0</v>
      </c>
      <c r="E121" s="37">
        <v>0</v>
      </c>
      <c r="F121" s="37">
        <v>0</v>
      </c>
    </row>
    <row r="122" spans="1:6" x14ac:dyDescent="0.2">
      <c r="A122" s="31"/>
      <c r="B122" s="31"/>
      <c r="C122" s="31" t="s">
        <v>1985</v>
      </c>
      <c r="D122" s="37">
        <v>0</v>
      </c>
      <c r="E122" s="37">
        <v>0</v>
      </c>
      <c r="F122" s="37">
        <v>0</v>
      </c>
    </row>
    <row r="123" spans="1:6" x14ac:dyDescent="0.2">
      <c r="A123" s="31"/>
      <c r="B123" s="31"/>
      <c r="C123" s="31" t="s">
        <v>1986</v>
      </c>
      <c r="D123" s="37">
        <v>0</v>
      </c>
      <c r="E123" s="37">
        <v>0</v>
      </c>
      <c r="F123" s="37">
        <v>0</v>
      </c>
    </row>
    <row r="124" spans="1:6" x14ac:dyDescent="0.2">
      <c r="A124" s="31"/>
      <c r="B124" s="31"/>
      <c r="C124" s="31" t="s">
        <v>1987</v>
      </c>
      <c r="D124" s="37">
        <v>0</v>
      </c>
      <c r="E124" s="37">
        <v>0</v>
      </c>
      <c r="F124" s="37">
        <v>0</v>
      </c>
    </row>
    <row r="125" spans="1:6" x14ac:dyDescent="0.2">
      <c r="A125" s="31"/>
      <c r="B125" s="31"/>
      <c r="C125" s="31" t="s">
        <v>1988</v>
      </c>
      <c r="D125" s="37">
        <v>0</v>
      </c>
      <c r="E125" s="37">
        <v>0</v>
      </c>
      <c r="F125" s="37">
        <v>0</v>
      </c>
    </row>
    <row r="126" spans="1:6" x14ac:dyDescent="0.2">
      <c r="A126" s="31"/>
      <c r="B126" s="31"/>
      <c r="C126" s="31" t="s">
        <v>1989</v>
      </c>
      <c r="D126" s="37">
        <v>0</v>
      </c>
      <c r="E126" s="37">
        <v>0</v>
      </c>
      <c r="F126" s="37">
        <v>0</v>
      </c>
    </row>
    <row r="127" spans="1:6" x14ac:dyDescent="0.2">
      <c r="A127" s="31" t="s">
        <v>1990</v>
      </c>
      <c r="B127" s="31"/>
      <c r="C127" s="31"/>
      <c r="D127" s="5">
        <f t="shared" ref="D127:E127" si="7">SUM(D115:D126)</f>
        <v>1000</v>
      </c>
      <c r="E127" s="5">
        <f t="shared" si="7"/>
        <v>0</v>
      </c>
      <c r="F127" s="5">
        <f>SUM(F115:F126)</f>
        <v>0</v>
      </c>
    </row>
    <row r="128" spans="1:6" x14ac:dyDescent="0.2">
      <c r="A128" s="31"/>
      <c r="B128" s="31"/>
      <c r="C128" s="31"/>
      <c r="D128" s="37"/>
      <c r="E128" s="37"/>
      <c r="F128" s="37"/>
    </row>
    <row r="129" spans="1:6" x14ac:dyDescent="0.2">
      <c r="A129" s="31" t="s">
        <v>2007</v>
      </c>
      <c r="B129" s="31" t="s">
        <v>2008</v>
      </c>
      <c r="C129" s="31" t="s">
        <v>1978</v>
      </c>
      <c r="D129" s="37">
        <v>0</v>
      </c>
      <c r="E129" s="37">
        <v>0</v>
      </c>
      <c r="F129" s="37">
        <v>0</v>
      </c>
    </row>
    <row r="130" spans="1:6" x14ac:dyDescent="0.2">
      <c r="A130" s="31"/>
      <c r="B130" s="31"/>
      <c r="C130" s="31" t="s">
        <v>1979</v>
      </c>
      <c r="D130" s="37">
        <v>0</v>
      </c>
      <c r="E130" s="37">
        <v>0</v>
      </c>
      <c r="F130" s="37">
        <v>0</v>
      </c>
    </row>
    <row r="131" spans="1:6" x14ac:dyDescent="0.2">
      <c r="A131" s="31"/>
      <c r="B131" s="31"/>
      <c r="C131" s="31" t="s">
        <v>1980</v>
      </c>
      <c r="D131" s="37">
        <v>0</v>
      </c>
      <c r="E131" s="37">
        <v>0</v>
      </c>
      <c r="F131" s="37">
        <v>0</v>
      </c>
    </row>
    <row r="132" spans="1:6" x14ac:dyDescent="0.2">
      <c r="A132" s="31"/>
      <c r="B132" s="31"/>
      <c r="C132" s="31" t="s">
        <v>1981</v>
      </c>
      <c r="D132" s="37">
        <v>0</v>
      </c>
      <c r="E132" s="37">
        <v>0</v>
      </c>
      <c r="F132" s="37">
        <v>0</v>
      </c>
    </row>
    <row r="133" spans="1:6" x14ac:dyDescent="0.2">
      <c r="A133" s="31"/>
      <c r="B133" s="31"/>
      <c r="C133" s="31" t="s">
        <v>1982</v>
      </c>
      <c r="D133" s="37">
        <v>0</v>
      </c>
      <c r="E133" s="37">
        <v>0</v>
      </c>
      <c r="F133" s="37">
        <v>0</v>
      </c>
    </row>
    <row r="134" spans="1:6" x14ac:dyDescent="0.2">
      <c r="A134" s="31"/>
      <c r="B134" s="31"/>
      <c r="C134" s="31" t="s">
        <v>1983</v>
      </c>
      <c r="D134" s="37">
        <v>0</v>
      </c>
      <c r="E134" s="37">
        <v>0</v>
      </c>
      <c r="F134" s="37">
        <v>0</v>
      </c>
    </row>
    <row r="135" spans="1:6" x14ac:dyDescent="0.2">
      <c r="A135" s="31"/>
      <c r="B135" s="31"/>
      <c r="C135" s="31" t="s">
        <v>1984</v>
      </c>
      <c r="D135" s="37">
        <v>0</v>
      </c>
      <c r="E135" s="37">
        <v>0</v>
      </c>
      <c r="F135" s="37">
        <v>0</v>
      </c>
    </row>
    <row r="136" spans="1:6" x14ac:dyDescent="0.2">
      <c r="A136" s="31"/>
      <c r="B136" s="31"/>
      <c r="C136" s="31" t="s">
        <v>1985</v>
      </c>
      <c r="D136" s="37">
        <v>0</v>
      </c>
      <c r="E136" s="37">
        <v>0</v>
      </c>
      <c r="F136" s="37">
        <v>0</v>
      </c>
    </row>
    <row r="137" spans="1:6" x14ac:dyDescent="0.2">
      <c r="A137" s="31"/>
      <c r="B137" s="31"/>
      <c r="C137" s="31" t="s">
        <v>1986</v>
      </c>
      <c r="D137" s="37">
        <v>0</v>
      </c>
      <c r="E137" s="37">
        <v>0</v>
      </c>
      <c r="F137" s="37">
        <v>0</v>
      </c>
    </row>
    <row r="138" spans="1:6" x14ac:dyDescent="0.2">
      <c r="A138" s="31"/>
      <c r="B138" s="31"/>
      <c r="C138" s="31" t="s">
        <v>1987</v>
      </c>
      <c r="D138" s="37">
        <v>0</v>
      </c>
      <c r="E138" s="37">
        <v>0</v>
      </c>
      <c r="F138" s="37">
        <v>0</v>
      </c>
    </row>
    <row r="139" spans="1:6" x14ac:dyDescent="0.2">
      <c r="A139" s="31"/>
      <c r="B139" s="31"/>
      <c r="C139" s="31" t="s">
        <v>1988</v>
      </c>
      <c r="D139" s="37">
        <v>0</v>
      </c>
      <c r="E139" s="37">
        <v>0</v>
      </c>
      <c r="F139" s="37">
        <v>0</v>
      </c>
    </row>
    <row r="140" spans="1:6" x14ac:dyDescent="0.2">
      <c r="A140" s="31"/>
      <c r="B140" s="31"/>
      <c r="C140" s="31" t="s">
        <v>1989</v>
      </c>
      <c r="D140" s="37">
        <v>0</v>
      </c>
      <c r="E140" s="37">
        <v>0</v>
      </c>
      <c r="F140" s="37">
        <v>0</v>
      </c>
    </row>
    <row r="141" spans="1:6" x14ac:dyDescent="0.2">
      <c r="A141" s="31" t="s">
        <v>1990</v>
      </c>
      <c r="B141" s="31"/>
      <c r="C141" s="31"/>
      <c r="D141" s="37">
        <f t="shared" ref="D141:E141" si="8">SUM(D129:D140)</f>
        <v>0</v>
      </c>
      <c r="E141" s="37">
        <f t="shared" si="8"/>
        <v>0</v>
      </c>
      <c r="F141" s="37">
        <f>SUM(F129:F140)</f>
        <v>0</v>
      </c>
    </row>
    <row r="142" spans="1:6" x14ac:dyDescent="0.2">
      <c r="A142" s="31"/>
      <c r="B142" s="31"/>
      <c r="C142" s="31"/>
      <c r="D142" s="37"/>
      <c r="E142" s="37"/>
      <c r="F142" s="37"/>
    </row>
    <row r="143" spans="1:6" x14ac:dyDescent="0.2">
      <c r="A143" s="49" t="s">
        <v>2009</v>
      </c>
      <c r="B143" s="49"/>
      <c r="C143" s="49"/>
      <c r="D143" s="48">
        <f>SUM(D141,D127,D113,D99,D85,D71,D57,D43,D29,D15)</f>
        <v>72510</v>
      </c>
      <c r="E143" s="48">
        <f>SUM(E141,E127,E113,E99,E85,E71,E57,E43,E29,E15)</f>
        <v>55861.079999999994</v>
      </c>
      <c r="F143" s="48">
        <f>SUM(F141,F127,F113,F99,F85,F71,F57,F43,F29,F15)</f>
        <v>12500</v>
      </c>
    </row>
    <row r="145" spans="1:6" x14ac:dyDescent="0.2">
      <c r="A145" s="50" t="s">
        <v>1970</v>
      </c>
      <c r="B145" s="50" t="s">
        <v>1971</v>
      </c>
      <c r="C145" s="50" t="s">
        <v>1972</v>
      </c>
      <c r="D145" s="51" t="s">
        <v>1973</v>
      </c>
      <c r="E145" s="51" t="s">
        <v>1974</v>
      </c>
      <c r="F145" s="51" t="s">
        <v>1614</v>
      </c>
    </row>
    <row r="146" spans="1:6" x14ac:dyDescent="0.2">
      <c r="A146" s="4" t="s">
        <v>2010</v>
      </c>
      <c r="B146" s="31"/>
      <c r="C146" s="31"/>
      <c r="D146" s="37"/>
      <c r="E146" s="37"/>
      <c r="F146" s="37"/>
    </row>
    <row r="147" spans="1:6" x14ac:dyDescent="0.2">
      <c r="A147" s="4" t="s">
        <v>2011</v>
      </c>
      <c r="B147" s="31" t="s">
        <v>2012</v>
      </c>
      <c r="C147" s="31" t="s">
        <v>1978</v>
      </c>
      <c r="D147" s="37">
        <v>500</v>
      </c>
      <c r="E147" s="37">
        <v>2892.32</v>
      </c>
      <c r="F147" s="37">
        <v>500</v>
      </c>
    </row>
    <row r="148" spans="1:6" x14ac:dyDescent="0.2">
      <c r="A148" s="31"/>
      <c r="B148" s="31"/>
      <c r="C148" s="31" t="s">
        <v>1979</v>
      </c>
      <c r="D148" s="37">
        <v>0</v>
      </c>
      <c r="E148" s="37">
        <v>2852.3</v>
      </c>
      <c r="F148" s="37">
        <v>0</v>
      </c>
    </row>
    <row r="149" spans="1:6" x14ac:dyDescent="0.2">
      <c r="A149" s="31"/>
      <c r="B149" s="31"/>
      <c r="C149" s="31" t="s">
        <v>1980</v>
      </c>
      <c r="D149" s="37">
        <v>0</v>
      </c>
      <c r="E149" s="37">
        <v>4358.45</v>
      </c>
      <c r="F149" s="37">
        <v>0</v>
      </c>
    </row>
    <row r="150" spans="1:6" x14ac:dyDescent="0.2">
      <c r="A150" s="31"/>
      <c r="B150" s="31"/>
      <c r="C150" s="31" t="s">
        <v>1981</v>
      </c>
      <c r="D150" s="37">
        <v>0</v>
      </c>
      <c r="E150" s="37">
        <v>2892.33</v>
      </c>
      <c r="F150" s="37">
        <v>0</v>
      </c>
    </row>
    <row r="151" spans="1:6" x14ac:dyDescent="0.2">
      <c r="A151" s="31"/>
      <c r="B151" s="31"/>
      <c r="C151" s="31" t="s">
        <v>1982</v>
      </c>
      <c r="D151" s="37">
        <v>0</v>
      </c>
      <c r="E151" s="37">
        <v>2692.3</v>
      </c>
      <c r="F151" s="37">
        <v>0</v>
      </c>
    </row>
    <row r="152" spans="1:6" x14ac:dyDescent="0.2">
      <c r="A152" s="31"/>
      <c r="B152" s="31"/>
      <c r="C152" s="31" t="s">
        <v>1983</v>
      </c>
      <c r="D152" s="37">
        <v>0</v>
      </c>
      <c r="E152" s="37">
        <v>3565.38</v>
      </c>
      <c r="F152" s="37">
        <v>0</v>
      </c>
    </row>
    <row r="153" spans="1:6" x14ac:dyDescent="0.2">
      <c r="A153" s="31"/>
      <c r="B153" s="31"/>
      <c r="C153" s="31" t="s">
        <v>1984</v>
      </c>
      <c r="D153" s="37">
        <v>0</v>
      </c>
      <c r="E153" s="37">
        <v>3121.55</v>
      </c>
      <c r="F153" s="37">
        <v>0</v>
      </c>
    </row>
    <row r="154" spans="1:6" x14ac:dyDescent="0.2">
      <c r="A154" s="31"/>
      <c r="B154" s="31"/>
      <c r="C154" s="31" t="s">
        <v>1985</v>
      </c>
      <c r="D154" s="37">
        <v>0</v>
      </c>
      <c r="E154" s="37">
        <v>2852.3</v>
      </c>
      <c r="F154" s="37">
        <v>0</v>
      </c>
    </row>
    <row r="155" spans="1:6" x14ac:dyDescent="0.2">
      <c r="A155" s="31"/>
      <c r="B155" s="31"/>
      <c r="C155" s="31" t="s">
        <v>1986</v>
      </c>
      <c r="D155" s="37">
        <v>0</v>
      </c>
      <c r="E155" s="37">
        <v>4038.46</v>
      </c>
      <c r="F155" s="37">
        <v>0</v>
      </c>
    </row>
    <row r="156" spans="1:6" x14ac:dyDescent="0.2">
      <c r="A156" s="31"/>
      <c r="B156" s="31"/>
      <c r="C156" s="31" t="s">
        <v>1987</v>
      </c>
      <c r="D156" s="37">
        <v>0</v>
      </c>
      <c r="E156" s="37">
        <v>2852.32</v>
      </c>
      <c r="F156" s="37">
        <v>0</v>
      </c>
    </row>
    <row r="157" spans="1:6" x14ac:dyDescent="0.2">
      <c r="A157" s="31"/>
      <c r="B157" s="31"/>
      <c r="C157" s="31" t="s">
        <v>1988</v>
      </c>
      <c r="D157" s="37">
        <v>0</v>
      </c>
      <c r="E157" s="37">
        <v>2852.31</v>
      </c>
      <c r="F157" s="37">
        <v>0</v>
      </c>
    </row>
    <row r="158" spans="1:6" x14ac:dyDescent="0.2">
      <c r="A158" s="31"/>
      <c r="B158" s="31"/>
      <c r="C158" s="31" t="s">
        <v>1989</v>
      </c>
      <c r="D158" s="37">
        <v>0</v>
      </c>
      <c r="E158" s="37">
        <v>0</v>
      </c>
      <c r="F158" s="37">
        <v>0</v>
      </c>
    </row>
    <row r="159" spans="1:6" x14ac:dyDescent="0.2">
      <c r="A159" s="4" t="s">
        <v>1990</v>
      </c>
      <c r="B159" s="4"/>
      <c r="C159" s="4"/>
      <c r="D159" s="5">
        <f t="shared" ref="D159:E159" si="9">SUM(D147:D158)</f>
        <v>500</v>
      </c>
      <c r="E159" s="5">
        <f t="shared" si="9"/>
        <v>34970.019999999997</v>
      </c>
      <c r="F159" s="5">
        <f>SUM(F147:F158)</f>
        <v>500</v>
      </c>
    </row>
    <row r="160" spans="1:6" x14ac:dyDescent="0.2">
      <c r="A160" s="31"/>
      <c r="B160" s="31"/>
      <c r="C160" s="31"/>
      <c r="D160" s="37"/>
      <c r="E160" s="37"/>
      <c r="F160" s="37"/>
    </row>
    <row r="161" spans="1:6" x14ac:dyDescent="0.2">
      <c r="A161" s="31" t="s">
        <v>2013</v>
      </c>
      <c r="B161" s="31" t="s">
        <v>326</v>
      </c>
      <c r="C161" s="31" t="s">
        <v>1978</v>
      </c>
      <c r="D161" s="37">
        <v>0</v>
      </c>
      <c r="E161" s="37">
        <v>6</v>
      </c>
      <c r="F161" s="37">
        <v>0</v>
      </c>
    </row>
    <row r="162" spans="1:6" x14ac:dyDescent="0.2">
      <c r="A162" s="31"/>
      <c r="B162" s="31"/>
      <c r="C162" s="31" t="s">
        <v>1979</v>
      </c>
      <c r="D162" s="37">
        <v>0</v>
      </c>
      <c r="E162" s="37">
        <v>0</v>
      </c>
      <c r="F162" s="37">
        <v>0</v>
      </c>
    </row>
    <row r="163" spans="1:6" x14ac:dyDescent="0.2">
      <c r="A163" s="31"/>
      <c r="B163" s="31"/>
      <c r="C163" s="31" t="s">
        <v>1980</v>
      </c>
      <c r="D163" s="37">
        <v>0</v>
      </c>
      <c r="E163" s="37">
        <v>0</v>
      </c>
      <c r="F163" s="37">
        <v>0</v>
      </c>
    </row>
    <row r="164" spans="1:6" x14ac:dyDescent="0.2">
      <c r="A164" s="31"/>
      <c r="B164" s="31"/>
      <c r="C164" s="31" t="s">
        <v>1981</v>
      </c>
      <c r="D164" s="37">
        <v>0</v>
      </c>
      <c r="E164" s="37">
        <v>5.45</v>
      </c>
      <c r="F164" s="37">
        <v>0</v>
      </c>
    </row>
    <row r="165" spans="1:6" x14ac:dyDescent="0.2">
      <c r="A165" s="31"/>
      <c r="B165" s="31"/>
      <c r="C165" s="31" t="s">
        <v>1982</v>
      </c>
      <c r="D165" s="37">
        <v>0</v>
      </c>
      <c r="E165" s="37">
        <v>0</v>
      </c>
      <c r="F165" s="37">
        <v>0</v>
      </c>
    </row>
    <row r="166" spans="1:6" x14ac:dyDescent="0.2">
      <c r="A166" s="31"/>
      <c r="B166" s="31"/>
      <c r="C166" s="31" t="s">
        <v>1983</v>
      </c>
      <c r="D166" s="37">
        <v>0</v>
      </c>
      <c r="E166" s="37">
        <v>5.45</v>
      </c>
      <c r="F166" s="37">
        <v>0</v>
      </c>
    </row>
    <row r="167" spans="1:6" x14ac:dyDescent="0.2">
      <c r="A167" s="31"/>
      <c r="B167" s="31"/>
      <c r="C167" s="31" t="s">
        <v>1984</v>
      </c>
      <c r="D167" s="37">
        <v>0</v>
      </c>
      <c r="E167" s="37">
        <v>4.45</v>
      </c>
      <c r="F167" s="37">
        <v>0</v>
      </c>
    </row>
    <row r="168" spans="1:6" x14ac:dyDescent="0.2">
      <c r="A168" s="31"/>
      <c r="B168" s="31"/>
      <c r="C168" s="31" t="s">
        <v>1985</v>
      </c>
      <c r="D168" s="37">
        <v>0</v>
      </c>
      <c r="E168" s="37">
        <v>4.45</v>
      </c>
      <c r="F168" s="37">
        <v>0</v>
      </c>
    </row>
    <row r="169" spans="1:6" x14ac:dyDescent="0.2">
      <c r="A169" s="31"/>
      <c r="B169" s="31"/>
      <c r="C169" s="31" t="s">
        <v>1986</v>
      </c>
      <c r="D169" s="37">
        <v>0</v>
      </c>
      <c r="E169" s="37">
        <v>0</v>
      </c>
      <c r="F169" s="37">
        <v>0</v>
      </c>
    </row>
    <row r="170" spans="1:6" x14ac:dyDescent="0.2">
      <c r="A170" s="31"/>
      <c r="B170" s="31"/>
      <c r="C170" s="31" t="s">
        <v>1987</v>
      </c>
      <c r="D170" s="37">
        <v>0</v>
      </c>
      <c r="E170" s="37">
        <v>4.45</v>
      </c>
      <c r="F170" s="37">
        <v>0</v>
      </c>
    </row>
    <row r="171" spans="1:6" x14ac:dyDescent="0.2">
      <c r="A171" s="31"/>
      <c r="B171" s="31"/>
      <c r="C171" s="31" t="s">
        <v>1988</v>
      </c>
      <c r="D171" s="37">
        <v>0</v>
      </c>
      <c r="E171" s="37">
        <v>4.45</v>
      </c>
      <c r="F171" s="37">
        <v>0</v>
      </c>
    </row>
    <row r="172" spans="1:6" x14ac:dyDescent="0.2">
      <c r="A172" s="31"/>
      <c r="B172" s="31"/>
      <c r="C172" s="31" t="s">
        <v>1989</v>
      </c>
      <c r="D172" s="37">
        <v>0</v>
      </c>
      <c r="E172" s="37">
        <v>0</v>
      </c>
      <c r="F172" s="37">
        <v>0</v>
      </c>
    </row>
    <row r="173" spans="1:6" x14ac:dyDescent="0.2">
      <c r="A173" s="4" t="s">
        <v>1990</v>
      </c>
      <c r="B173" s="4"/>
      <c r="C173" s="4"/>
      <c r="D173" s="5">
        <f t="shared" ref="D173:E173" si="10">SUM(D161:D172)</f>
        <v>0</v>
      </c>
      <c r="E173" s="5">
        <f t="shared" si="10"/>
        <v>34.699999999999996</v>
      </c>
      <c r="F173" s="5">
        <f>SUM(F161:F172)</f>
        <v>0</v>
      </c>
    </row>
    <row r="174" spans="1:6" x14ac:dyDescent="0.2">
      <c r="A174" s="31"/>
      <c r="B174" s="31"/>
      <c r="C174" s="31"/>
      <c r="D174" s="37"/>
      <c r="E174" s="37"/>
      <c r="F174" s="37"/>
    </row>
    <row r="175" spans="1:6" x14ac:dyDescent="0.2">
      <c r="A175" s="31" t="s">
        <v>2014</v>
      </c>
      <c r="B175" s="31" t="s">
        <v>314</v>
      </c>
      <c r="C175" s="31" t="s">
        <v>1978</v>
      </c>
      <c r="D175" s="37">
        <v>38.25</v>
      </c>
      <c r="E175" s="37">
        <v>221.26</v>
      </c>
      <c r="F175" s="37">
        <v>0</v>
      </c>
    </row>
    <row r="176" spans="1:6" x14ac:dyDescent="0.2">
      <c r="A176" s="31"/>
      <c r="B176" s="31"/>
      <c r="C176" s="31" t="s">
        <v>1979</v>
      </c>
      <c r="D176" s="37">
        <v>0</v>
      </c>
      <c r="E176" s="37">
        <v>218.21</v>
      </c>
      <c r="F176" s="37">
        <v>0</v>
      </c>
    </row>
    <row r="177" spans="1:6" x14ac:dyDescent="0.2">
      <c r="A177" s="31"/>
      <c r="B177" s="31"/>
      <c r="C177" s="31" t="s">
        <v>1980</v>
      </c>
      <c r="D177" s="37">
        <v>0</v>
      </c>
      <c r="E177" s="37">
        <v>333.41</v>
      </c>
      <c r="F177" s="37">
        <v>0</v>
      </c>
    </row>
    <row r="178" spans="1:6" x14ac:dyDescent="0.2">
      <c r="A178" s="31"/>
      <c r="B178" s="31"/>
      <c r="C178" s="31" t="s">
        <v>1981</v>
      </c>
      <c r="D178" s="37">
        <v>0</v>
      </c>
      <c r="E178" s="37">
        <v>209.69</v>
      </c>
      <c r="F178" s="37">
        <v>0</v>
      </c>
    </row>
    <row r="179" spans="1:6" x14ac:dyDescent="0.2">
      <c r="A179" s="31"/>
      <c r="B179" s="31"/>
      <c r="C179" s="31" t="s">
        <v>1982</v>
      </c>
      <c r="D179" s="37">
        <v>0</v>
      </c>
      <c r="E179" s="37">
        <v>203.06</v>
      </c>
      <c r="F179" s="37">
        <v>0</v>
      </c>
    </row>
    <row r="180" spans="1:6" x14ac:dyDescent="0.2">
      <c r="A180" s="31"/>
      <c r="B180" s="31"/>
      <c r="C180" s="31" t="s">
        <v>1983</v>
      </c>
      <c r="D180" s="37">
        <v>0</v>
      </c>
      <c r="E180" s="37">
        <v>269.86</v>
      </c>
      <c r="F180" s="37">
        <v>0</v>
      </c>
    </row>
    <row r="181" spans="1:6" x14ac:dyDescent="0.2">
      <c r="A181" s="31"/>
      <c r="B181" s="31"/>
      <c r="C181" s="31" t="s">
        <v>1984</v>
      </c>
      <c r="D181" s="37">
        <v>0</v>
      </c>
      <c r="E181" s="37">
        <v>235.89</v>
      </c>
      <c r="F181" s="37">
        <v>0</v>
      </c>
    </row>
    <row r="182" spans="1:6" x14ac:dyDescent="0.2">
      <c r="A182" s="31"/>
      <c r="B182" s="31"/>
      <c r="C182" s="31" t="s">
        <v>1985</v>
      </c>
      <c r="D182" s="37">
        <v>0</v>
      </c>
      <c r="E182" s="37">
        <v>215.29</v>
      </c>
      <c r="F182" s="37">
        <v>0</v>
      </c>
    </row>
    <row r="183" spans="1:6" x14ac:dyDescent="0.2">
      <c r="A183" s="31"/>
      <c r="B183" s="31"/>
      <c r="C183" s="31" t="s">
        <v>1986</v>
      </c>
      <c r="D183" s="37">
        <v>0</v>
      </c>
      <c r="E183" s="37">
        <v>306.05</v>
      </c>
      <c r="F183" s="37">
        <v>0</v>
      </c>
    </row>
    <row r="184" spans="1:6" x14ac:dyDescent="0.2">
      <c r="A184" s="31"/>
      <c r="B184" s="31"/>
      <c r="C184" s="31" t="s">
        <v>1987</v>
      </c>
      <c r="D184" s="37">
        <v>0</v>
      </c>
      <c r="E184" s="37">
        <v>215.3</v>
      </c>
      <c r="F184" s="37">
        <v>0</v>
      </c>
    </row>
    <row r="185" spans="1:6" x14ac:dyDescent="0.2">
      <c r="A185" s="31"/>
      <c r="B185" s="31"/>
      <c r="C185" s="31" t="s">
        <v>1988</v>
      </c>
      <c r="D185" s="37">
        <v>0</v>
      </c>
      <c r="E185" s="37">
        <v>215.3</v>
      </c>
      <c r="F185" s="37">
        <v>0</v>
      </c>
    </row>
    <row r="186" spans="1:6" x14ac:dyDescent="0.2">
      <c r="A186" s="31"/>
      <c r="B186" s="31"/>
      <c r="C186" s="31" t="s">
        <v>1989</v>
      </c>
      <c r="D186" s="37">
        <v>0</v>
      </c>
      <c r="E186" s="37">
        <v>0</v>
      </c>
      <c r="F186" s="37">
        <v>0</v>
      </c>
    </row>
    <row r="187" spans="1:6" x14ac:dyDescent="0.2">
      <c r="A187" s="4" t="s">
        <v>1990</v>
      </c>
      <c r="B187" s="4"/>
      <c r="C187" s="4"/>
      <c r="D187" s="5">
        <f t="shared" ref="D187:E187" si="11">SUM(D175:D186)</f>
        <v>38.25</v>
      </c>
      <c r="E187" s="5">
        <f t="shared" si="11"/>
        <v>2643.3200000000006</v>
      </c>
      <c r="F187" s="5">
        <f>SUM(F175:F186)</f>
        <v>0</v>
      </c>
    </row>
    <row r="188" spans="1:6" x14ac:dyDescent="0.2">
      <c r="A188" s="31"/>
      <c r="B188" s="31"/>
      <c r="C188" s="31"/>
      <c r="D188" s="37"/>
      <c r="E188" s="37"/>
      <c r="F188" s="37"/>
    </row>
    <row r="189" spans="1:6" x14ac:dyDescent="0.2">
      <c r="A189" s="31" t="s">
        <v>2015</v>
      </c>
      <c r="B189" s="31" t="s">
        <v>331</v>
      </c>
      <c r="C189" s="31" t="s">
        <v>1978</v>
      </c>
      <c r="D189" s="37">
        <v>0</v>
      </c>
      <c r="E189" s="37">
        <v>661.65</v>
      </c>
      <c r="F189" s="37">
        <v>0</v>
      </c>
    </row>
    <row r="190" spans="1:6" x14ac:dyDescent="0.2">
      <c r="A190" s="31"/>
      <c r="B190" s="31"/>
      <c r="C190" s="31" t="s">
        <v>1979</v>
      </c>
      <c r="D190" s="37">
        <v>0</v>
      </c>
      <c r="E190" s="37">
        <v>661.65</v>
      </c>
      <c r="F190" s="37">
        <v>0</v>
      </c>
    </row>
    <row r="191" spans="1:6" x14ac:dyDescent="0.2">
      <c r="A191" s="31"/>
      <c r="B191" s="31"/>
      <c r="C191" s="31" t="s">
        <v>1980</v>
      </c>
      <c r="D191" s="37">
        <v>0</v>
      </c>
      <c r="E191" s="37">
        <v>661.65</v>
      </c>
      <c r="F191" s="37">
        <v>0</v>
      </c>
    </row>
    <row r="192" spans="1:6" x14ac:dyDescent="0.2">
      <c r="A192" s="31"/>
      <c r="B192" s="31"/>
      <c r="C192" s="31" t="s">
        <v>1981</v>
      </c>
      <c r="D192" s="37">
        <v>0</v>
      </c>
      <c r="E192" s="37">
        <v>723.98</v>
      </c>
      <c r="F192" s="37">
        <v>0</v>
      </c>
    </row>
    <row r="193" spans="1:6" x14ac:dyDescent="0.2">
      <c r="A193" s="31"/>
      <c r="B193" s="31"/>
      <c r="C193" s="31" t="s">
        <v>1982</v>
      </c>
      <c r="D193" s="37">
        <v>0</v>
      </c>
      <c r="E193" s="37">
        <v>661.65</v>
      </c>
      <c r="F193" s="37">
        <v>0</v>
      </c>
    </row>
    <row r="194" spans="1:6" x14ac:dyDescent="0.2">
      <c r="A194" s="31"/>
      <c r="B194" s="31"/>
      <c r="C194" s="31" t="s">
        <v>1983</v>
      </c>
      <c r="D194" s="37">
        <v>0</v>
      </c>
      <c r="E194" s="37">
        <v>723.98</v>
      </c>
      <c r="F194" s="37">
        <v>0</v>
      </c>
    </row>
    <row r="195" spans="1:6" x14ac:dyDescent="0.2">
      <c r="A195" s="31"/>
      <c r="B195" s="31"/>
      <c r="C195" s="31" t="s">
        <v>1984</v>
      </c>
      <c r="D195" s="37">
        <v>0</v>
      </c>
      <c r="E195" s="37">
        <v>712.46</v>
      </c>
      <c r="F195" s="37">
        <v>0</v>
      </c>
    </row>
    <row r="196" spans="1:6" x14ac:dyDescent="0.2">
      <c r="A196" s="31"/>
      <c r="B196" s="31"/>
      <c r="C196" s="31" t="s">
        <v>1985</v>
      </c>
      <c r="D196" s="37">
        <v>0</v>
      </c>
      <c r="E196" s="37">
        <v>712.46</v>
      </c>
      <c r="F196" s="37">
        <v>0</v>
      </c>
    </row>
    <row r="197" spans="1:6" x14ac:dyDescent="0.2">
      <c r="A197" s="31"/>
      <c r="B197" s="31"/>
      <c r="C197" s="31" t="s">
        <v>1986</v>
      </c>
      <c r="D197" s="37">
        <v>0</v>
      </c>
      <c r="E197" s="37">
        <v>661.65</v>
      </c>
      <c r="F197" s="37">
        <v>0</v>
      </c>
    </row>
    <row r="198" spans="1:6" x14ac:dyDescent="0.2">
      <c r="A198" s="31"/>
      <c r="B198" s="31"/>
      <c r="C198" s="31" t="s">
        <v>1987</v>
      </c>
      <c r="D198" s="37">
        <v>0</v>
      </c>
      <c r="E198" s="37">
        <v>712.46</v>
      </c>
      <c r="F198" s="37">
        <v>0</v>
      </c>
    </row>
    <row r="199" spans="1:6" x14ac:dyDescent="0.2">
      <c r="A199" s="31"/>
      <c r="B199" s="31"/>
      <c r="C199" s="31" t="s">
        <v>1988</v>
      </c>
      <c r="D199" s="37">
        <v>0</v>
      </c>
      <c r="E199" s="37">
        <v>712.46</v>
      </c>
      <c r="F199" s="37">
        <v>0</v>
      </c>
    </row>
    <row r="200" spans="1:6" x14ac:dyDescent="0.2">
      <c r="A200" s="31"/>
      <c r="B200" s="31"/>
      <c r="C200" s="31" t="s">
        <v>1989</v>
      </c>
      <c r="D200" s="37">
        <v>0</v>
      </c>
      <c r="E200" s="37">
        <v>0</v>
      </c>
      <c r="F200" s="37">
        <v>0</v>
      </c>
    </row>
    <row r="201" spans="1:6" x14ac:dyDescent="0.2">
      <c r="A201" s="4" t="s">
        <v>1990</v>
      </c>
      <c r="B201" s="4"/>
      <c r="C201" s="4"/>
      <c r="D201" s="5">
        <f t="shared" ref="D201:E201" si="12">SUM(D189:D200)</f>
        <v>0</v>
      </c>
      <c r="E201" s="5">
        <f t="shared" si="12"/>
        <v>7606.05</v>
      </c>
      <c r="F201" s="5">
        <f>SUM(F189:F200)</f>
        <v>0</v>
      </c>
    </row>
    <row r="202" spans="1:6" x14ac:dyDescent="0.2">
      <c r="A202" s="31"/>
      <c r="B202" s="31"/>
      <c r="C202" s="31"/>
      <c r="D202" s="37"/>
      <c r="E202" s="37"/>
      <c r="F202" s="37"/>
    </row>
    <row r="203" spans="1:6" x14ac:dyDescent="0.2">
      <c r="A203" s="31" t="s">
        <v>2016</v>
      </c>
      <c r="B203" s="31" t="s">
        <v>2017</v>
      </c>
      <c r="C203" s="31" t="s">
        <v>1978</v>
      </c>
      <c r="D203" s="37">
        <v>500</v>
      </c>
      <c r="E203" s="37">
        <v>36</v>
      </c>
      <c r="F203" s="37">
        <v>0</v>
      </c>
    </row>
    <row r="204" spans="1:6" x14ac:dyDescent="0.2">
      <c r="A204" s="31"/>
      <c r="B204" s="31"/>
      <c r="C204" s="31" t="s">
        <v>1979</v>
      </c>
      <c r="D204" s="37">
        <v>0</v>
      </c>
      <c r="E204" s="37">
        <v>0</v>
      </c>
      <c r="F204" s="37">
        <v>0</v>
      </c>
    </row>
    <row r="205" spans="1:6" x14ac:dyDescent="0.2">
      <c r="A205" s="31"/>
      <c r="B205" s="31"/>
      <c r="C205" s="31" t="s">
        <v>1980</v>
      </c>
      <c r="D205" s="37">
        <v>0</v>
      </c>
      <c r="E205" s="37">
        <v>0</v>
      </c>
      <c r="F205" s="37">
        <v>0</v>
      </c>
    </row>
    <row r="206" spans="1:6" x14ac:dyDescent="0.2">
      <c r="A206" s="31"/>
      <c r="B206" s="31"/>
      <c r="C206" s="31" t="s">
        <v>1981</v>
      </c>
      <c r="D206" s="37">
        <v>0</v>
      </c>
      <c r="E206" s="37">
        <v>0</v>
      </c>
      <c r="F206" s="37">
        <v>0</v>
      </c>
    </row>
    <row r="207" spans="1:6" x14ac:dyDescent="0.2">
      <c r="A207" s="31"/>
      <c r="B207" s="31"/>
      <c r="C207" s="31" t="s">
        <v>1982</v>
      </c>
      <c r="D207" s="37">
        <v>0</v>
      </c>
      <c r="E207" s="37">
        <v>0</v>
      </c>
      <c r="F207" s="37">
        <v>0</v>
      </c>
    </row>
    <row r="208" spans="1:6" x14ac:dyDescent="0.2">
      <c r="A208" s="31"/>
      <c r="B208" s="31"/>
      <c r="C208" s="31" t="s">
        <v>1983</v>
      </c>
      <c r="D208" s="37">
        <v>0</v>
      </c>
      <c r="E208" s="37">
        <v>0</v>
      </c>
      <c r="F208" s="37">
        <v>0</v>
      </c>
    </row>
    <row r="209" spans="1:6" x14ac:dyDescent="0.2">
      <c r="A209" s="31"/>
      <c r="B209" s="31"/>
      <c r="C209" s="31" t="s">
        <v>1984</v>
      </c>
      <c r="D209" s="37">
        <v>0</v>
      </c>
      <c r="E209" s="37">
        <v>0</v>
      </c>
      <c r="F209" s="37">
        <v>0</v>
      </c>
    </row>
    <row r="210" spans="1:6" x14ac:dyDescent="0.2">
      <c r="A210" s="31"/>
      <c r="B210" s="31"/>
      <c r="C210" s="31" t="s">
        <v>1985</v>
      </c>
      <c r="D210" s="37">
        <v>0</v>
      </c>
      <c r="E210" s="37">
        <v>0</v>
      </c>
      <c r="F210" s="37">
        <v>0</v>
      </c>
    </row>
    <row r="211" spans="1:6" x14ac:dyDescent="0.2">
      <c r="A211" s="31"/>
      <c r="B211" s="31"/>
      <c r="C211" s="31" t="s">
        <v>1986</v>
      </c>
      <c r="D211" s="37">
        <v>0</v>
      </c>
      <c r="E211" s="37">
        <v>0</v>
      </c>
      <c r="F211" s="37">
        <v>0</v>
      </c>
    </row>
    <row r="212" spans="1:6" x14ac:dyDescent="0.2">
      <c r="A212" s="31"/>
      <c r="B212" s="31"/>
      <c r="C212" s="31" t="s">
        <v>1987</v>
      </c>
      <c r="D212" s="37">
        <v>0</v>
      </c>
      <c r="E212" s="37">
        <v>0</v>
      </c>
      <c r="F212" s="37">
        <v>0</v>
      </c>
    </row>
    <row r="213" spans="1:6" x14ac:dyDescent="0.2">
      <c r="A213" s="31"/>
      <c r="B213" s="31"/>
      <c r="C213" s="31" t="s">
        <v>1988</v>
      </c>
      <c r="D213" s="37">
        <v>0</v>
      </c>
      <c r="E213" s="37">
        <v>0</v>
      </c>
      <c r="F213" s="37">
        <v>0</v>
      </c>
    </row>
    <row r="214" spans="1:6" x14ac:dyDescent="0.2">
      <c r="A214" s="31"/>
      <c r="B214" s="31"/>
      <c r="C214" s="31" t="s">
        <v>1989</v>
      </c>
      <c r="D214" s="37">
        <v>0</v>
      </c>
      <c r="E214" s="37">
        <v>0</v>
      </c>
      <c r="F214" s="37">
        <v>0</v>
      </c>
    </row>
    <row r="215" spans="1:6" x14ac:dyDescent="0.2">
      <c r="A215" s="4" t="s">
        <v>1990</v>
      </c>
      <c r="B215" s="4"/>
      <c r="C215" s="4"/>
      <c r="D215" s="5">
        <f t="shared" ref="D215:E215" si="13">SUM(D203:D214)</f>
        <v>500</v>
      </c>
      <c r="E215" s="5">
        <f t="shared" si="13"/>
        <v>36</v>
      </c>
      <c r="F215" s="5">
        <f>SUM(F203:F214)</f>
        <v>0</v>
      </c>
    </row>
    <row r="216" spans="1:6" x14ac:dyDescent="0.2">
      <c r="A216" s="31"/>
      <c r="B216" s="31"/>
      <c r="C216" s="31"/>
      <c r="D216" s="37"/>
      <c r="E216" s="37"/>
      <c r="F216" s="37"/>
    </row>
    <row r="217" spans="1:6" x14ac:dyDescent="0.2">
      <c r="A217" s="31" t="s">
        <v>2018</v>
      </c>
      <c r="B217" s="31" t="s">
        <v>974</v>
      </c>
      <c r="C217" s="31" t="s">
        <v>1978</v>
      </c>
      <c r="D217" s="37">
        <v>1000</v>
      </c>
      <c r="E217" s="37">
        <v>0</v>
      </c>
      <c r="F217" s="37">
        <v>0</v>
      </c>
    </row>
    <row r="218" spans="1:6" x14ac:dyDescent="0.2">
      <c r="A218" s="31"/>
      <c r="B218" s="31"/>
      <c r="C218" s="31" t="s">
        <v>1979</v>
      </c>
      <c r="D218" s="37">
        <v>0</v>
      </c>
      <c r="E218" s="37">
        <v>0</v>
      </c>
      <c r="F218" s="37">
        <v>0</v>
      </c>
    </row>
    <row r="219" spans="1:6" x14ac:dyDescent="0.2">
      <c r="A219" s="31"/>
      <c r="B219" s="31"/>
      <c r="C219" s="31" t="s">
        <v>1980</v>
      </c>
      <c r="D219" s="37">
        <v>0</v>
      </c>
      <c r="E219" s="37">
        <v>0</v>
      </c>
      <c r="F219" s="37">
        <v>0</v>
      </c>
    </row>
    <row r="220" spans="1:6" x14ac:dyDescent="0.2">
      <c r="A220" s="31"/>
      <c r="B220" s="31"/>
      <c r="C220" s="31" t="s">
        <v>1981</v>
      </c>
      <c r="D220" s="37">
        <v>0</v>
      </c>
      <c r="E220" s="37">
        <v>0</v>
      </c>
      <c r="F220" s="37">
        <v>0</v>
      </c>
    </row>
    <row r="221" spans="1:6" x14ac:dyDescent="0.2">
      <c r="A221" s="31"/>
      <c r="B221" s="31"/>
      <c r="C221" s="31" t="s">
        <v>1982</v>
      </c>
      <c r="D221" s="37">
        <v>0</v>
      </c>
      <c r="E221" s="37">
        <v>0</v>
      </c>
      <c r="F221" s="37">
        <v>0</v>
      </c>
    </row>
    <row r="222" spans="1:6" x14ac:dyDescent="0.2">
      <c r="A222" s="31"/>
      <c r="B222" s="31"/>
      <c r="C222" s="31" t="s">
        <v>1983</v>
      </c>
      <c r="D222" s="37">
        <v>0</v>
      </c>
      <c r="E222" s="37">
        <v>0</v>
      </c>
      <c r="F222" s="37">
        <v>0</v>
      </c>
    </row>
    <row r="223" spans="1:6" x14ac:dyDescent="0.2">
      <c r="A223" s="31"/>
      <c r="B223" s="31"/>
      <c r="C223" s="31" t="s">
        <v>1984</v>
      </c>
      <c r="D223" s="37">
        <v>0</v>
      </c>
      <c r="E223" s="37">
        <v>0</v>
      </c>
      <c r="F223" s="37">
        <v>0</v>
      </c>
    </row>
    <row r="224" spans="1:6" x14ac:dyDescent="0.2">
      <c r="A224" s="31"/>
      <c r="B224" s="31"/>
      <c r="C224" s="31" t="s">
        <v>1985</v>
      </c>
      <c r="D224" s="37">
        <v>0</v>
      </c>
      <c r="E224" s="37">
        <v>0</v>
      </c>
      <c r="F224" s="37">
        <v>0</v>
      </c>
    </row>
    <row r="225" spans="1:6" x14ac:dyDescent="0.2">
      <c r="A225" s="31"/>
      <c r="B225" s="31"/>
      <c r="C225" s="31" t="s">
        <v>1986</v>
      </c>
      <c r="D225" s="37">
        <v>0</v>
      </c>
      <c r="E225" s="37">
        <v>0</v>
      </c>
      <c r="F225" s="37">
        <v>0</v>
      </c>
    </row>
    <row r="226" spans="1:6" x14ac:dyDescent="0.2">
      <c r="A226" s="31"/>
      <c r="B226" s="31"/>
      <c r="C226" s="31" t="s">
        <v>1987</v>
      </c>
      <c r="D226" s="37">
        <v>0</v>
      </c>
      <c r="E226" s="37">
        <v>0</v>
      </c>
      <c r="F226" s="37">
        <v>0</v>
      </c>
    </row>
    <row r="227" spans="1:6" x14ac:dyDescent="0.2">
      <c r="A227" s="31"/>
      <c r="B227" s="31"/>
      <c r="C227" s="31" t="s">
        <v>1988</v>
      </c>
      <c r="D227" s="37">
        <v>0</v>
      </c>
      <c r="E227" s="37">
        <v>0</v>
      </c>
      <c r="F227" s="37">
        <v>0</v>
      </c>
    </row>
    <row r="228" spans="1:6" x14ac:dyDescent="0.2">
      <c r="A228" s="31"/>
      <c r="B228" s="31"/>
      <c r="C228" s="31" t="s">
        <v>1989</v>
      </c>
      <c r="D228" s="37">
        <v>0</v>
      </c>
      <c r="E228" s="37">
        <v>0</v>
      </c>
      <c r="F228" s="37">
        <v>0</v>
      </c>
    </row>
    <row r="229" spans="1:6" x14ac:dyDescent="0.2">
      <c r="A229" s="4" t="s">
        <v>1990</v>
      </c>
      <c r="B229" s="4"/>
      <c r="C229" s="4"/>
      <c r="D229" s="5">
        <f t="shared" ref="D229:E229" si="14">SUM(D217:D228)</f>
        <v>1000</v>
      </c>
      <c r="E229" s="5">
        <f t="shared" si="14"/>
        <v>0</v>
      </c>
      <c r="F229" s="5">
        <f>SUM(F217:F228)</f>
        <v>0</v>
      </c>
    </row>
    <row r="230" spans="1:6" x14ac:dyDescent="0.2">
      <c r="A230" s="31"/>
      <c r="B230" s="31"/>
      <c r="C230" s="31"/>
      <c r="D230" s="37"/>
      <c r="E230" s="37"/>
      <c r="F230" s="37"/>
    </row>
    <row r="231" spans="1:6" x14ac:dyDescent="0.2">
      <c r="A231" s="31" t="s">
        <v>2019</v>
      </c>
      <c r="B231" s="31" t="s">
        <v>377</v>
      </c>
      <c r="C231" s="31" t="s">
        <v>1978</v>
      </c>
      <c r="D231" s="37">
        <v>360</v>
      </c>
      <c r="E231" s="37">
        <v>30</v>
      </c>
      <c r="F231" s="37">
        <v>360</v>
      </c>
    </row>
    <row r="232" spans="1:6" x14ac:dyDescent="0.2">
      <c r="A232" s="31"/>
      <c r="B232" s="31"/>
      <c r="C232" s="31" t="s">
        <v>1979</v>
      </c>
      <c r="D232" s="37">
        <v>0</v>
      </c>
      <c r="E232" s="37">
        <v>30</v>
      </c>
      <c r="F232" s="37">
        <v>0</v>
      </c>
    </row>
    <row r="233" spans="1:6" x14ac:dyDescent="0.2">
      <c r="A233" s="31"/>
      <c r="B233" s="31"/>
      <c r="C233" s="31" t="s">
        <v>1980</v>
      </c>
      <c r="D233" s="37">
        <v>0</v>
      </c>
      <c r="E233" s="37">
        <v>30</v>
      </c>
      <c r="F233" s="37">
        <v>0</v>
      </c>
    </row>
    <row r="234" spans="1:6" x14ac:dyDescent="0.2">
      <c r="A234" s="31"/>
      <c r="B234" s="31"/>
      <c r="C234" s="31" t="s">
        <v>1981</v>
      </c>
      <c r="D234" s="37">
        <v>0</v>
      </c>
      <c r="E234" s="37">
        <v>30</v>
      </c>
      <c r="F234" s="37">
        <v>0</v>
      </c>
    </row>
    <row r="235" spans="1:6" x14ac:dyDescent="0.2">
      <c r="A235" s="31"/>
      <c r="B235" s="31"/>
      <c r="C235" s="31" t="s">
        <v>1982</v>
      </c>
      <c r="D235" s="37">
        <v>0</v>
      </c>
      <c r="E235" s="37">
        <v>30</v>
      </c>
      <c r="F235" s="37">
        <v>0</v>
      </c>
    </row>
    <row r="236" spans="1:6" x14ac:dyDescent="0.2">
      <c r="A236" s="31"/>
      <c r="B236" s="31"/>
      <c r="C236" s="31" t="s">
        <v>1983</v>
      </c>
      <c r="D236" s="37">
        <v>0</v>
      </c>
      <c r="E236" s="37">
        <v>30</v>
      </c>
      <c r="F236" s="37">
        <v>0</v>
      </c>
    </row>
    <row r="237" spans="1:6" x14ac:dyDescent="0.2">
      <c r="A237" s="31"/>
      <c r="B237" s="31"/>
      <c r="C237" s="31" t="s">
        <v>1984</v>
      </c>
      <c r="D237" s="37">
        <v>0</v>
      </c>
      <c r="E237" s="37">
        <v>30</v>
      </c>
      <c r="F237" s="37">
        <v>0</v>
      </c>
    </row>
    <row r="238" spans="1:6" x14ac:dyDescent="0.2">
      <c r="A238" s="31"/>
      <c r="B238" s="31"/>
      <c r="C238" s="31" t="s">
        <v>1985</v>
      </c>
      <c r="D238" s="37">
        <v>0</v>
      </c>
      <c r="E238" s="37">
        <v>30</v>
      </c>
      <c r="F238" s="37">
        <v>0</v>
      </c>
    </row>
    <row r="239" spans="1:6" x14ac:dyDescent="0.2">
      <c r="A239" s="31"/>
      <c r="B239" s="31"/>
      <c r="C239" s="31" t="s">
        <v>1986</v>
      </c>
      <c r="D239" s="37">
        <v>0</v>
      </c>
      <c r="E239" s="37">
        <v>30</v>
      </c>
      <c r="F239" s="37">
        <v>0</v>
      </c>
    </row>
    <row r="240" spans="1:6" x14ac:dyDescent="0.2">
      <c r="A240" s="31"/>
      <c r="B240" s="31"/>
      <c r="C240" s="31" t="s">
        <v>1987</v>
      </c>
      <c r="D240" s="37">
        <v>0</v>
      </c>
      <c r="E240" s="37">
        <v>30</v>
      </c>
      <c r="F240" s="37">
        <v>0</v>
      </c>
    </row>
    <row r="241" spans="1:6" x14ac:dyDescent="0.2">
      <c r="A241" s="31"/>
      <c r="B241" s="31"/>
      <c r="C241" s="31" t="s">
        <v>1988</v>
      </c>
      <c r="D241" s="37">
        <v>0</v>
      </c>
      <c r="E241" s="37">
        <v>30</v>
      </c>
      <c r="F241" s="37">
        <v>0</v>
      </c>
    </row>
    <row r="242" spans="1:6" x14ac:dyDescent="0.2">
      <c r="A242" s="31"/>
      <c r="B242" s="31"/>
      <c r="C242" s="31" t="s">
        <v>1989</v>
      </c>
      <c r="D242" s="37">
        <v>0</v>
      </c>
      <c r="E242" s="37">
        <v>0</v>
      </c>
      <c r="F242" s="37">
        <v>0</v>
      </c>
    </row>
    <row r="243" spans="1:6" x14ac:dyDescent="0.2">
      <c r="A243" s="4" t="s">
        <v>1990</v>
      </c>
      <c r="B243" s="4"/>
      <c r="C243" s="4"/>
      <c r="D243" s="5">
        <f t="shared" ref="D243:E243" si="15">SUM(D231:D242)</f>
        <v>360</v>
      </c>
      <c r="E243" s="5">
        <f t="shared" si="15"/>
        <v>330</v>
      </c>
      <c r="F243" s="5">
        <f>SUM(F231:F242)</f>
        <v>360</v>
      </c>
    </row>
    <row r="244" spans="1:6" x14ac:dyDescent="0.2">
      <c r="A244" s="31"/>
      <c r="B244" s="31"/>
      <c r="C244" s="31"/>
      <c r="D244" s="37"/>
      <c r="E244" s="37"/>
      <c r="F244" s="37"/>
    </row>
    <row r="245" spans="1:6" x14ac:dyDescent="0.2">
      <c r="A245" s="31" t="s">
        <v>2020</v>
      </c>
      <c r="B245" s="31" t="s">
        <v>381</v>
      </c>
      <c r="C245" s="31" t="s">
        <v>1978</v>
      </c>
      <c r="D245" s="37">
        <v>450</v>
      </c>
      <c r="E245" s="37">
        <v>0</v>
      </c>
      <c r="F245" s="37">
        <v>450</v>
      </c>
    </row>
    <row r="246" spans="1:6" x14ac:dyDescent="0.2">
      <c r="A246" s="31"/>
      <c r="B246" s="31"/>
      <c r="C246" s="31" t="s">
        <v>1979</v>
      </c>
      <c r="D246" s="37">
        <v>0</v>
      </c>
      <c r="E246" s="37">
        <v>39.39</v>
      </c>
      <c r="F246" s="37">
        <v>0</v>
      </c>
    </row>
    <row r="247" spans="1:6" x14ac:dyDescent="0.2">
      <c r="A247" s="31"/>
      <c r="B247" s="31"/>
      <c r="C247" s="31" t="s">
        <v>1980</v>
      </c>
      <c r="D247" s="37">
        <v>0</v>
      </c>
      <c r="E247" s="37">
        <v>78.78</v>
      </c>
      <c r="F247" s="37">
        <v>0</v>
      </c>
    </row>
    <row r="248" spans="1:6" x14ac:dyDescent="0.2">
      <c r="A248" s="31"/>
      <c r="B248" s="31"/>
      <c r="C248" s="31" t="s">
        <v>1981</v>
      </c>
      <c r="D248" s="37">
        <v>0</v>
      </c>
      <c r="E248" s="37">
        <v>0</v>
      </c>
      <c r="F248" s="37">
        <v>0</v>
      </c>
    </row>
    <row r="249" spans="1:6" x14ac:dyDescent="0.2">
      <c r="A249" s="31"/>
      <c r="B249" s="31"/>
      <c r="C249" s="31" t="s">
        <v>1982</v>
      </c>
      <c r="D249" s="37">
        <v>0</v>
      </c>
      <c r="E249" s="37">
        <v>39.39</v>
      </c>
      <c r="F249" s="37">
        <v>0</v>
      </c>
    </row>
    <row r="250" spans="1:6" x14ac:dyDescent="0.2">
      <c r="A250" s="31"/>
      <c r="B250" s="31"/>
      <c r="C250" s="31" t="s">
        <v>1983</v>
      </c>
      <c r="D250" s="37">
        <v>0</v>
      </c>
      <c r="E250" s="37">
        <v>39.39</v>
      </c>
      <c r="F250" s="37">
        <v>0</v>
      </c>
    </row>
    <row r="251" spans="1:6" x14ac:dyDescent="0.2">
      <c r="A251" s="31"/>
      <c r="B251" s="31"/>
      <c r="C251" s="31" t="s">
        <v>1984</v>
      </c>
      <c r="D251" s="37">
        <v>0</v>
      </c>
      <c r="E251" s="37">
        <v>78.78</v>
      </c>
      <c r="F251" s="37">
        <v>0</v>
      </c>
    </row>
    <row r="252" spans="1:6" x14ac:dyDescent="0.2">
      <c r="A252" s="31"/>
      <c r="B252" s="31"/>
      <c r="C252" s="31" t="s">
        <v>1985</v>
      </c>
      <c r="D252" s="37">
        <v>0</v>
      </c>
      <c r="E252" s="37">
        <v>39.39</v>
      </c>
      <c r="F252" s="37">
        <v>0</v>
      </c>
    </row>
    <row r="253" spans="1:6" x14ac:dyDescent="0.2">
      <c r="A253" s="31"/>
      <c r="B253" s="31"/>
      <c r="C253" s="31" t="s">
        <v>1986</v>
      </c>
      <c r="D253" s="37">
        <v>0</v>
      </c>
      <c r="E253" s="37">
        <v>0</v>
      </c>
      <c r="F253" s="37">
        <v>0</v>
      </c>
    </row>
    <row r="254" spans="1:6" x14ac:dyDescent="0.2">
      <c r="A254" s="31"/>
      <c r="B254" s="31"/>
      <c r="C254" s="31" t="s">
        <v>1987</v>
      </c>
      <c r="D254" s="37">
        <v>0</v>
      </c>
      <c r="E254" s="37">
        <v>78.78</v>
      </c>
      <c r="F254" s="37">
        <v>0</v>
      </c>
    </row>
    <row r="255" spans="1:6" x14ac:dyDescent="0.2">
      <c r="A255" s="31"/>
      <c r="B255" s="31"/>
      <c r="C255" s="31" t="s">
        <v>1988</v>
      </c>
      <c r="D255" s="37">
        <v>0</v>
      </c>
      <c r="E255" s="37">
        <v>39.39</v>
      </c>
      <c r="F255" s="37">
        <v>0</v>
      </c>
    </row>
    <row r="256" spans="1:6" x14ac:dyDescent="0.2">
      <c r="A256" s="31"/>
      <c r="B256" s="31"/>
      <c r="C256" s="31" t="s">
        <v>1989</v>
      </c>
      <c r="D256" s="37">
        <v>0</v>
      </c>
      <c r="E256" s="37">
        <v>0</v>
      </c>
      <c r="F256" s="37">
        <v>0</v>
      </c>
    </row>
    <row r="257" spans="1:6" x14ac:dyDescent="0.2">
      <c r="A257" s="4" t="s">
        <v>1990</v>
      </c>
      <c r="B257" s="4"/>
      <c r="C257" s="4"/>
      <c r="D257" s="5">
        <f t="shared" ref="D257:E257" si="16">SUM(D245:D256)</f>
        <v>450</v>
      </c>
      <c r="E257" s="5">
        <f t="shared" si="16"/>
        <v>433.28999999999996</v>
      </c>
      <c r="F257" s="5">
        <f>SUM(F245:F256)</f>
        <v>450</v>
      </c>
    </row>
    <row r="258" spans="1:6" x14ac:dyDescent="0.2">
      <c r="A258" s="31"/>
      <c r="B258" s="31"/>
      <c r="C258" s="31"/>
      <c r="D258" s="37"/>
      <c r="E258" s="37"/>
      <c r="F258" s="37"/>
    </row>
    <row r="259" spans="1:6" x14ac:dyDescent="0.2">
      <c r="A259" s="31" t="s">
        <v>2021</v>
      </c>
      <c r="B259" s="31" t="s">
        <v>383</v>
      </c>
      <c r="C259" s="31" t="s">
        <v>1978</v>
      </c>
      <c r="D259" s="37">
        <v>1500</v>
      </c>
      <c r="E259" s="37">
        <v>178.25</v>
      </c>
      <c r="F259" s="37">
        <v>2140</v>
      </c>
    </row>
    <row r="260" spans="1:6" x14ac:dyDescent="0.2">
      <c r="A260" s="31"/>
      <c r="B260" s="31"/>
      <c r="C260" s="31" t="s">
        <v>1979</v>
      </c>
      <c r="D260" s="37">
        <v>0</v>
      </c>
      <c r="E260" s="37">
        <v>178.62</v>
      </c>
      <c r="F260" s="37">
        <v>0</v>
      </c>
    </row>
    <row r="261" spans="1:6" x14ac:dyDescent="0.2">
      <c r="A261" s="31"/>
      <c r="B261" s="31"/>
      <c r="C261" s="31" t="s">
        <v>1980</v>
      </c>
      <c r="D261" s="37">
        <v>0</v>
      </c>
      <c r="E261" s="37">
        <v>178.62</v>
      </c>
      <c r="F261" s="37">
        <v>0</v>
      </c>
    </row>
    <row r="262" spans="1:6" x14ac:dyDescent="0.2">
      <c r="A262" s="31"/>
      <c r="B262" s="31"/>
      <c r="C262" s="31" t="s">
        <v>1981</v>
      </c>
      <c r="D262" s="37">
        <v>0</v>
      </c>
      <c r="E262" s="37">
        <v>178.26</v>
      </c>
      <c r="F262" s="37">
        <v>0</v>
      </c>
    </row>
    <row r="263" spans="1:6" x14ac:dyDescent="0.2">
      <c r="A263" s="31"/>
      <c r="B263" s="31"/>
      <c r="C263" s="31" t="s">
        <v>1982</v>
      </c>
      <c r="D263" s="37">
        <v>0</v>
      </c>
      <c r="E263" s="37">
        <v>178.26</v>
      </c>
      <c r="F263" s="37">
        <v>0</v>
      </c>
    </row>
    <row r="264" spans="1:6" x14ac:dyDescent="0.2">
      <c r="A264" s="31"/>
      <c r="B264" s="31"/>
      <c r="C264" s="31" t="s">
        <v>1983</v>
      </c>
      <c r="D264" s="37">
        <v>0</v>
      </c>
      <c r="E264" s="37">
        <v>0</v>
      </c>
      <c r="F264" s="37">
        <v>0</v>
      </c>
    </row>
    <row r="265" spans="1:6" x14ac:dyDescent="0.2">
      <c r="A265" s="31"/>
      <c r="B265" s="31"/>
      <c r="C265" s="31" t="s">
        <v>1984</v>
      </c>
      <c r="D265" s="37">
        <v>0</v>
      </c>
      <c r="E265" s="37">
        <v>356.54</v>
      </c>
      <c r="F265" s="37">
        <v>0</v>
      </c>
    </row>
    <row r="266" spans="1:6" x14ac:dyDescent="0.2">
      <c r="A266" s="31"/>
      <c r="B266" s="31"/>
      <c r="C266" s="31" t="s">
        <v>1985</v>
      </c>
      <c r="D266" s="37">
        <v>0</v>
      </c>
      <c r="E266" s="37">
        <v>178.28</v>
      </c>
      <c r="F266" s="37">
        <v>0</v>
      </c>
    </row>
    <row r="267" spans="1:6" x14ac:dyDescent="0.2">
      <c r="A267" s="31"/>
      <c r="B267" s="31"/>
      <c r="C267" s="31" t="s">
        <v>1986</v>
      </c>
      <c r="D267" s="37">
        <v>0</v>
      </c>
      <c r="E267" s="37">
        <v>178.28</v>
      </c>
      <c r="F267" s="37">
        <v>0</v>
      </c>
    </row>
    <row r="268" spans="1:6" x14ac:dyDescent="0.2">
      <c r="A268" s="31"/>
      <c r="B268" s="31"/>
      <c r="C268" s="31" t="s">
        <v>1987</v>
      </c>
      <c r="D268" s="37">
        <v>0</v>
      </c>
      <c r="E268" s="37">
        <v>178.28</v>
      </c>
      <c r="F268" s="37">
        <v>0</v>
      </c>
    </row>
    <row r="269" spans="1:6" x14ac:dyDescent="0.2">
      <c r="A269" s="31"/>
      <c r="B269" s="31"/>
      <c r="C269" s="31" t="s">
        <v>1988</v>
      </c>
      <c r="D269" s="37">
        <v>0</v>
      </c>
      <c r="E269" s="37">
        <v>178.81</v>
      </c>
      <c r="F269" s="37">
        <v>0</v>
      </c>
    </row>
    <row r="270" spans="1:6" x14ac:dyDescent="0.2">
      <c r="A270" s="31"/>
      <c r="B270" s="31"/>
      <c r="C270" s="31" t="s">
        <v>1989</v>
      </c>
      <c r="D270" s="37">
        <v>0</v>
      </c>
      <c r="E270" s="37">
        <v>0</v>
      </c>
      <c r="F270" s="37">
        <v>0</v>
      </c>
    </row>
    <row r="271" spans="1:6" x14ac:dyDescent="0.2">
      <c r="A271" s="4" t="s">
        <v>1990</v>
      </c>
      <c r="B271" s="4"/>
      <c r="C271" s="4"/>
      <c r="D271" s="5">
        <f t="shared" ref="D271:E271" si="17">SUM(D259:D270)</f>
        <v>1500</v>
      </c>
      <c r="E271" s="5">
        <f t="shared" si="17"/>
        <v>1962.1999999999998</v>
      </c>
      <c r="F271" s="5">
        <f>SUM(F259:F270)</f>
        <v>2140</v>
      </c>
    </row>
    <row r="272" spans="1:6" x14ac:dyDescent="0.2">
      <c r="A272" s="31"/>
      <c r="B272" s="31"/>
      <c r="C272" s="31"/>
      <c r="D272" s="37"/>
      <c r="E272" s="37"/>
      <c r="F272" s="37"/>
    </row>
    <row r="273" spans="1:6" x14ac:dyDescent="0.2">
      <c r="A273" s="31" t="s">
        <v>2022</v>
      </c>
      <c r="B273" s="31" t="s">
        <v>587</v>
      </c>
      <c r="C273" s="31" t="s">
        <v>1978</v>
      </c>
      <c r="D273" s="37">
        <v>1800</v>
      </c>
      <c r="E273" s="37">
        <v>143.32</v>
      </c>
      <c r="F273" s="37">
        <v>2400</v>
      </c>
    </row>
    <row r="274" spans="1:6" x14ac:dyDescent="0.2">
      <c r="A274" s="31"/>
      <c r="B274" s="31"/>
      <c r="C274" s="31" t="s">
        <v>1979</v>
      </c>
      <c r="D274" s="37">
        <v>0</v>
      </c>
      <c r="E274" s="37">
        <v>349.11</v>
      </c>
      <c r="F274" s="37">
        <v>0</v>
      </c>
    </row>
    <row r="275" spans="1:6" x14ac:dyDescent="0.2">
      <c r="A275" s="31"/>
      <c r="B275" s="31"/>
      <c r="C275" s="31" t="s">
        <v>1980</v>
      </c>
      <c r="D275" s="37">
        <v>0</v>
      </c>
      <c r="E275" s="37">
        <v>180.77</v>
      </c>
      <c r="F275" s="37">
        <v>0</v>
      </c>
    </row>
    <row r="276" spans="1:6" x14ac:dyDescent="0.2">
      <c r="A276" s="31"/>
      <c r="B276" s="31"/>
      <c r="C276" s="31" t="s">
        <v>1981</v>
      </c>
      <c r="D276" s="37">
        <v>0</v>
      </c>
      <c r="E276" s="37">
        <v>180.77</v>
      </c>
      <c r="F276" s="37">
        <v>0</v>
      </c>
    </row>
    <row r="277" spans="1:6" x14ac:dyDescent="0.2">
      <c r="A277" s="31"/>
      <c r="B277" s="31"/>
      <c r="C277" s="31" t="s">
        <v>1982</v>
      </c>
      <c r="D277" s="37">
        <v>0</v>
      </c>
      <c r="E277" s="37">
        <v>200.49</v>
      </c>
      <c r="F277" s="37">
        <v>0</v>
      </c>
    </row>
    <row r="278" spans="1:6" x14ac:dyDescent="0.2">
      <c r="A278" s="31"/>
      <c r="B278" s="31"/>
      <c r="C278" s="31" t="s">
        <v>1983</v>
      </c>
      <c r="D278" s="37">
        <v>0</v>
      </c>
      <c r="E278" s="37">
        <v>0</v>
      </c>
      <c r="F278" s="37">
        <v>0</v>
      </c>
    </row>
    <row r="279" spans="1:6" x14ac:dyDescent="0.2">
      <c r="A279" s="31"/>
      <c r="B279" s="31"/>
      <c r="C279" s="31" t="s">
        <v>1984</v>
      </c>
      <c r="D279" s="37">
        <v>0</v>
      </c>
      <c r="E279" s="37">
        <v>293.5</v>
      </c>
      <c r="F279" s="37">
        <v>0</v>
      </c>
    </row>
    <row r="280" spans="1:6" x14ac:dyDescent="0.2">
      <c r="A280" s="31"/>
      <c r="B280" s="31"/>
      <c r="C280" s="31" t="s">
        <v>1985</v>
      </c>
      <c r="D280" s="37">
        <v>0</v>
      </c>
      <c r="E280" s="37">
        <v>194.51</v>
      </c>
      <c r="F280" s="37">
        <v>0</v>
      </c>
    </row>
    <row r="281" spans="1:6" x14ac:dyDescent="0.2">
      <c r="A281" s="31"/>
      <c r="B281" s="31"/>
      <c r="C281" s="31" t="s">
        <v>1986</v>
      </c>
      <c r="D281" s="37">
        <v>0</v>
      </c>
      <c r="E281" s="37">
        <v>239.12</v>
      </c>
      <c r="F281" s="37">
        <v>0</v>
      </c>
    </row>
    <row r="282" spans="1:6" x14ac:dyDescent="0.2">
      <c r="A282" s="31"/>
      <c r="B282" s="31"/>
      <c r="C282" s="31" t="s">
        <v>1987</v>
      </c>
      <c r="D282" s="37">
        <v>0</v>
      </c>
      <c r="E282" s="37">
        <v>213.49</v>
      </c>
      <c r="F282" s="37">
        <v>0</v>
      </c>
    </row>
    <row r="283" spans="1:6" x14ac:dyDescent="0.2">
      <c r="A283" s="31"/>
      <c r="B283" s="31"/>
      <c r="C283" s="31" t="s">
        <v>1988</v>
      </c>
      <c r="D283" s="37">
        <v>0</v>
      </c>
      <c r="E283" s="37">
        <v>112.24</v>
      </c>
      <c r="F283" s="37">
        <v>0</v>
      </c>
    </row>
    <row r="284" spans="1:6" x14ac:dyDescent="0.2">
      <c r="A284" s="31"/>
      <c r="B284" s="31"/>
      <c r="C284" s="31" t="s">
        <v>1989</v>
      </c>
      <c r="D284" s="37">
        <v>0</v>
      </c>
      <c r="E284" s="37">
        <v>0</v>
      </c>
      <c r="F284" s="37">
        <v>0</v>
      </c>
    </row>
    <row r="285" spans="1:6" x14ac:dyDescent="0.2">
      <c r="A285" s="4" t="s">
        <v>1990</v>
      </c>
      <c r="B285" s="4"/>
      <c r="C285" s="4"/>
      <c r="D285" s="5">
        <f t="shared" ref="D285:E285" si="18">SUM(D273:D284)</f>
        <v>1800</v>
      </c>
      <c r="E285" s="5">
        <f t="shared" si="18"/>
        <v>2107.3200000000002</v>
      </c>
      <c r="F285" s="5">
        <f>SUM(F273:F284)</f>
        <v>2400</v>
      </c>
    </row>
    <row r="286" spans="1:6" x14ac:dyDescent="0.2">
      <c r="A286" s="31"/>
      <c r="B286" s="31"/>
      <c r="C286" s="31"/>
      <c r="D286" s="37"/>
      <c r="E286" s="37"/>
      <c r="F286" s="37"/>
    </row>
    <row r="287" spans="1:6" x14ac:dyDescent="0.2">
      <c r="A287" s="31" t="s">
        <v>2023</v>
      </c>
      <c r="B287" s="31" t="s">
        <v>589</v>
      </c>
      <c r="C287" s="31" t="s">
        <v>1978</v>
      </c>
      <c r="D287" s="37">
        <v>1500</v>
      </c>
      <c r="E287" s="37">
        <v>263.56</v>
      </c>
      <c r="F287" s="37">
        <v>3000</v>
      </c>
    </row>
    <row r="288" spans="1:6" x14ac:dyDescent="0.2">
      <c r="A288" s="31"/>
      <c r="B288" s="31"/>
      <c r="C288" s="31" t="s">
        <v>1979</v>
      </c>
      <c r="D288" s="37">
        <v>0</v>
      </c>
      <c r="E288" s="37">
        <v>929.84</v>
      </c>
      <c r="F288" s="37">
        <v>0</v>
      </c>
    </row>
    <row r="289" spans="1:6" x14ac:dyDescent="0.2">
      <c r="A289" s="31"/>
      <c r="B289" s="31"/>
      <c r="C289" s="31" t="s">
        <v>1980</v>
      </c>
      <c r="D289" s="37">
        <v>0</v>
      </c>
      <c r="E289" s="37">
        <v>421.27</v>
      </c>
      <c r="F289" s="37">
        <v>0</v>
      </c>
    </row>
    <row r="290" spans="1:6" x14ac:dyDescent="0.2">
      <c r="A290" s="31"/>
      <c r="B290" s="31"/>
      <c r="C290" s="31" t="s">
        <v>1981</v>
      </c>
      <c r="D290" s="37">
        <v>0</v>
      </c>
      <c r="E290" s="37">
        <v>316.47000000000003</v>
      </c>
      <c r="F290" s="37">
        <v>0</v>
      </c>
    </row>
    <row r="291" spans="1:6" x14ac:dyDescent="0.2">
      <c r="A291" s="31"/>
      <c r="B291" s="31"/>
      <c r="C291" s="31" t="s">
        <v>1982</v>
      </c>
      <c r="D291" s="37">
        <v>0</v>
      </c>
      <c r="E291" s="37">
        <v>140.88</v>
      </c>
      <c r="F291" s="37">
        <v>0</v>
      </c>
    </row>
    <row r="292" spans="1:6" x14ac:dyDescent="0.2">
      <c r="A292" s="31"/>
      <c r="B292" s="31"/>
      <c r="C292" s="31" t="s">
        <v>1983</v>
      </c>
      <c r="D292" s="37">
        <v>0</v>
      </c>
      <c r="E292" s="37">
        <v>0</v>
      </c>
      <c r="F292" s="37">
        <v>0</v>
      </c>
    </row>
    <row r="293" spans="1:6" x14ac:dyDescent="0.2">
      <c r="A293" s="31"/>
      <c r="B293" s="31"/>
      <c r="C293" s="31" t="s">
        <v>1984</v>
      </c>
      <c r="D293" s="37">
        <v>0</v>
      </c>
      <c r="E293" s="37">
        <v>95.84</v>
      </c>
      <c r="F293" s="37">
        <v>0</v>
      </c>
    </row>
    <row r="294" spans="1:6" x14ac:dyDescent="0.2">
      <c r="A294" s="31"/>
      <c r="B294" s="31"/>
      <c r="C294" s="31" t="s">
        <v>1985</v>
      </c>
      <c r="D294" s="37">
        <v>0</v>
      </c>
      <c r="E294" s="37">
        <v>26.18</v>
      </c>
      <c r="F294" s="37">
        <v>0</v>
      </c>
    </row>
    <row r="295" spans="1:6" x14ac:dyDescent="0.2">
      <c r="A295" s="31"/>
      <c r="B295" s="31"/>
      <c r="C295" s="31" t="s">
        <v>1986</v>
      </c>
      <c r="D295" s="37">
        <v>0</v>
      </c>
      <c r="E295" s="37">
        <v>25.89</v>
      </c>
      <c r="F295" s="37">
        <v>0</v>
      </c>
    </row>
    <row r="296" spans="1:6" x14ac:dyDescent="0.2">
      <c r="A296" s="31"/>
      <c r="B296" s="31"/>
      <c r="C296" s="31" t="s">
        <v>1987</v>
      </c>
      <c r="D296" s="37">
        <v>0</v>
      </c>
      <c r="E296" s="37">
        <v>25.89</v>
      </c>
      <c r="F296" s="37">
        <v>0</v>
      </c>
    </row>
    <row r="297" spans="1:6" x14ac:dyDescent="0.2">
      <c r="A297" s="31"/>
      <c r="B297" s="31"/>
      <c r="C297" s="31" t="s">
        <v>1988</v>
      </c>
      <c r="D297" s="37">
        <v>0</v>
      </c>
      <c r="E297" s="37">
        <v>43.53</v>
      </c>
      <c r="F297" s="37">
        <v>0</v>
      </c>
    </row>
    <row r="298" spans="1:6" x14ac:dyDescent="0.2">
      <c r="A298" s="31"/>
      <c r="B298" s="31"/>
      <c r="C298" s="31" t="s">
        <v>1989</v>
      </c>
      <c r="D298" s="37">
        <v>0</v>
      </c>
      <c r="E298" s="37">
        <v>0</v>
      </c>
      <c r="F298" s="37">
        <v>0</v>
      </c>
    </row>
    <row r="299" spans="1:6" x14ac:dyDescent="0.2">
      <c r="A299" s="4" t="s">
        <v>1990</v>
      </c>
      <c r="B299" s="4"/>
      <c r="C299" s="4"/>
      <c r="D299" s="5">
        <f t="shared" ref="D299:E299" si="19">SUM(D287:D298)</f>
        <v>1500</v>
      </c>
      <c r="E299" s="5">
        <f t="shared" si="19"/>
        <v>2289.35</v>
      </c>
      <c r="F299" s="5">
        <f>SUM(F287:F298)</f>
        <v>3000</v>
      </c>
    </row>
    <row r="300" spans="1:6" x14ac:dyDescent="0.2">
      <c r="A300" s="31"/>
      <c r="B300" s="31"/>
      <c r="C300" s="31"/>
      <c r="D300" s="37"/>
      <c r="E300" s="37"/>
      <c r="F300" s="37"/>
    </row>
    <row r="301" spans="1:6" x14ac:dyDescent="0.2">
      <c r="A301" s="31" t="s">
        <v>2024</v>
      </c>
      <c r="B301" s="31" t="s">
        <v>422</v>
      </c>
      <c r="C301" s="31" t="s">
        <v>1978</v>
      </c>
      <c r="D301" s="37">
        <v>1000</v>
      </c>
      <c r="E301" s="37">
        <v>0</v>
      </c>
      <c r="F301" s="37">
        <v>500</v>
      </c>
    </row>
    <row r="302" spans="1:6" x14ac:dyDescent="0.2">
      <c r="A302" s="31"/>
      <c r="B302" s="31"/>
      <c r="C302" s="31" t="s">
        <v>1979</v>
      </c>
      <c r="D302" s="37">
        <v>0</v>
      </c>
      <c r="E302" s="37">
        <v>0</v>
      </c>
      <c r="F302" s="37">
        <v>0</v>
      </c>
    </row>
    <row r="303" spans="1:6" x14ac:dyDescent="0.2">
      <c r="A303" s="31"/>
      <c r="B303" s="31"/>
      <c r="C303" s="31" t="s">
        <v>1980</v>
      </c>
      <c r="D303" s="37">
        <v>0</v>
      </c>
      <c r="E303" s="37">
        <v>0</v>
      </c>
      <c r="F303" s="37">
        <v>0</v>
      </c>
    </row>
    <row r="304" spans="1:6" x14ac:dyDescent="0.2">
      <c r="A304" s="31"/>
      <c r="B304" s="31"/>
      <c r="C304" s="31" t="s">
        <v>1981</v>
      </c>
      <c r="D304" s="37">
        <v>0</v>
      </c>
      <c r="E304" s="37">
        <v>295</v>
      </c>
      <c r="F304" s="37">
        <v>0</v>
      </c>
    </row>
    <row r="305" spans="1:6" x14ac:dyDescent="0.2">
      <c r="A305" s="31"/>
      <c r="B305" s="31"/>
      <c r="C305" s="31" t="s">
        <v>1982</v>
      </c>
      <c r="D305" s="37">
        <v>0</v>
      </c>
      <c r="E305" s="37">
        <v>0</v>
      </c>
      <c r="F305" s="37">
        <v>0</v>
      </c>
    </row>
    <row r="306" spans="1:6" x14ac:dyDescent="0.2">
      <c r="A306" s="31"/>
      <c r="B306" s="31"/>
      <c r="C306" s="31" t="s">
        <v>1983</v>
      </c>
      <c r="D306" s="37">
        <v>0</v>
      </c>
      <c r="E306" s="37">
        <v>0</v>
      </c>
      <c r="F306" s="37">
        <v>0</v>
      </c>
    </row>
    <row r="307" spans="1:6" x14ac:dyDescent="0.2">
      <c r="A307" s="31"/>
      <c r="B307" s="31"/>
      <c r="C307" s="31" t="s">
        <v>1984</v>
      </c>
      <c r="D307" s="37">
        <v>0</v>
      </c>
      <c r="E307" s="37">
        <v>0</v>
      </c>
      <c r="F307" s="37">
        <v>0</v>
      </c>
    </row>
    <row r="308" spans="1:6" x14ac:dyDescent="0.2">
      <c r="A308" s="31"/>
      <c r="B308" s="31"/>
      <c r="C308" s="31" t="s">
        <v>1985</v>
      </c>
      <c r="D308" s="37">
        <v>0</v>
      </c>
      <c r="E308" s="37">
        <v>0</v>
      </c>
      <c r="F308" s="37">
        <v>0</v>
      </c>
    </row>
    <row r="309" spans="1:6" x14ac:dyDescent="0.2">
      <c r="A309" s="31"/>
      <c r="B309" s="31"/>
      <c r="C309" s="31" t="s">
        <v>1986</v>
      </c>
      <c r="D309" s="37">
        <v>0</v>
      </c>
      <c r="E309" s="37">
        <v>225</v>
      </c>
      <c r="F309" s="37">
        <v>0</v>
      </c>
    </row>
    <row r="310" spans="1:6" x14ac:dyDescent="0.2">
      <c r="A310" s="31"/>
      <c r="B310" s="31"/>
      <c r="C310" s="31" t="s">
        <v>1987</v>
      </c>
      <c r="D310" s="37">
        <v>0</v>
      </c>
      <c r="E310" s="37">
        <v>0</v>
      </c>
      <c r="F310" s="37">
        <v>0</v>
      </c>
    </row>
    <row r="311" spans="1:6" x14ac:dyDescent="0.2">
      <c r="A311" s="31"/>
      <c r="B311" s="31"/>
      <c r="C311" s="31" t="s">
        <v>1988</v>
      </c>
      <c r="D311" s="37">
        <v>0</v>
      </c>
      <c r="E311" s="37">
        <v>0</v>
      </c>
      <c r="F311" s="37">
        <v>0</v>
      </c>
    </row>
    <row r="312" spans="1:6" x14ac:dyDescent="0.2">
      <c r="A312" s="31"/>
      <c r="B312" s="31"/>
      <c r="C312" s="31" t="s">
        <v>1989</v>
      </c>
      <c r="D312" s="37">
        <v>0</v>
      </c>
      <c r="E312" s="37">
        <v>0</v>
      </c>
      <c r="F312" s="37">
        <v>0</v>
      </c>
    </row>
    <row r="313" spans="1:6" x14ac:dyDescent="0.2">
      <c r="A313" s="4" t="s">
        <v>1990</v>
      </c>
      <c r="B313" s="4"/>
      <c r="C313" s="4"/>
      <c r="D313" s="5">
        <f t="shared" ref="D313:E313" si="20">SUM(D301:D312)</f>
        <v>1000</v>
      </c>
      <c r="E313" s="5">
        <f t="shared" si="20"/>
        <v>520</v>
      </c>
      <c r="F313" s="5">
        <f>SUM(F301:F312)</f>
        <v>500</v>
      </c>
    </row>
    <row r="314" spans="1:6" x14ac:dyDescent="0.2">
      <c r="A314" s="31"/>
      <c r="B314" s="31"/>
      <c r="C314" s="31"/>
      <c r="D314" s="37"/>
      <c r="E314" s="37"/>
      <c r="F314" s="37"/>
    </row>
    <row r="315" spans="1:6" x14ac:dyDescent="0.2">
      <c r="A315" s="31" t="s">
        <v>2025</v>
      </c>
      <c r="B315" s="31" t="s">
        <v>336</v>
      </c>
      <c r="C315" s="31" t="s">
        <v>1978</v>
      </c>
      <c r="D315" s="37">
        <v>0</v>
      </c>
      <c r="E315" s="37">
        <v>0</v>
      </c>
      <c r="F315" s="37">
        <v>0</v>
      </c>
    </row>
    <row r="316" spans="1:6" x14ac:dyDescent="0.2">
      <c r="A316" s="31"/>
      <c r="B316" s="31"/>
      <c r="C316" s="31" t="s">
        <v>1979</v>
      </c>
      <c r="D316" s="37">
        <v>0</v>
      </c>
      <c r="E316" s="37">
        <v>0</v>
      </c>
      <c r="F316" s="37">
        <v>0</v>
      </c>
    </row>
    <row r="317" spans="1:6" x14ac:dyDescent="0.2">
      <c r="A317" s="31"/>
      <c r="B317" s="31"/>
      <c r="C317" s="31" t="s">
        <v>1980</v>
      </c>
      <c r="D317" s="37">
        <v>0</v>
      </c>
      <c r="E317" s="37">
        <v>0</v>
      </c>
      <c r="F317" s="37">
        <v>0</v>
      </c>
    </row>
    <row r="318" spans="1:6" x14ac:dyDescent="0.2">
      <c r="A318" s="31"/>
      <c r="B318" s="31"/>
      <c r="C318" s="31" t="s">
        <v>1981</v>
      </c>
      <c r="D318" s="37">
        <v>0</v>
      </c>
      <c r="E318" s="37">
        <v>0</v>
      </c>
      <c r="F318" s="37">
        <v>0</v>
      </c>
    </row>
    <row r="319" spans="1:6" x14ac:dyDescent="0.2">
      <c r="A319" s="31"/>
      <c r="B319" s="31"/>
      <c r="C319" s="31" t="s">
        <v>1982</v>
      </c>
      <c r="D319" s="37">
        <v>0</v>
      </c>
      <c r="E319" s="37">
        <v>0</v>
      </c>
      <c r="F319" s="37">
        <v>0</v>
      </c>
    </row>
    <row r="320" spans="1:6" x14ac:dyDescent="0.2">
      <c r="A320" s="31"/>
      <c r="B320" s="31"/>
      <c r="C320" s="31" t="s">
        <v>1983</v>
      </c>
      <c r="D320" s="37">
        <v>0</v>
      </c>
      <c r="E320" s="37">
        <v>0</v>
      </c>
      <c r="F320" s="37">
        <v>0</v>
      </c>
    </row>
    <row r="321" spans="1:6" x14ac:dyDescent="0.2">
      <c r="A321" s="31"/>
      <c r="B321" s="31"/>
      <c r="C321" s="31" t="s">
        <v>1984</v>
      </c>
      <c r="D321" s="37">
        <v>0</v>
      </c>
      <c r="E321" s="37">
        <v>0</v>
      </c>
      <c r="F321" s="37">
        <v>0</v>
      </c>
    </row>
    <row r="322" spans="1:6" x14ac:dyDescent="0.2">
      <c r="A322" s="31"/>
      <c r="B322" s="31"/>
      <c r="C322" s="31" t="s">
        <v>1985</v>
      </c>
      <c r="D322" s="37">
        <v>0</v>
      </c>
      <c r="E322" s="37">
        <v>0</v>
      </c>
      <c r="F322" s="37">
        <v>0</v>
      </c>
    </row>
    <row r="323" spans="1:6" x14ac:dyDescent="0.2">
      <c r="A323" s="31"/>
      <c r="B323" s="31"/>
      <c r="C323" s="31" t="s">
        <v>1986</v>
      </c>
      <c r="D323" s="37">
        <v>0</v>
      </c>
      <c r="E323" s="37">
        <v>0</v>
      </c>
      <c r="F323" s="37">
        <v>0</v>
      </c>
    </row>
    <row r="324" spans="1:6" x14ac:dyDescent="0.2">
      <c r="A324" s="31"/>
      <c r="B324" s="31"/>
      <c r="C324" s="31" t="s">
        <v>1987</v>
      </c>
      <c r="D324" s="37">
        <v>0</v>
      </c>
      <c r="E324" s="37">
        <v>0</v>
      </c>
      <c r="F324" s="37">
        <v>0</v>
      </c>
    </row>
    <row r="325" spans="1:6" x14ac:dyDescent="0.2">
      <c r="A325" s="31"/>
      <c r="B325" s="31"/>
      <c r="C325" s="31" t="s">
        <v>1988</v>
      </c>
      <c r="D325" s="37">
        <v>0</v>
      </c>
      <c r="E325" s="37">
        <v>0</v>
      </c>
      <c r="F325" s="37">
        <v>0</v>
      </c>
    </row>
    <row r="326" spans="1:6" x14ac:dyDescent="0.2">
      <c r="A326" s="31"/>
      <c r="B326" s="31"/>
      <c r="C326" s="31" t="s">
        <v>1989</v>
      </c>
      <c r="D326" s="37">
        <v>0</v>
      </c>
      <c r="E326" s="37">
        <v>0</v>
      </c>
      <c r="F326" s="37">
        <v>0</v>
      </c>
    </row>
    <row r="327" spans="1:6" x14ac:dyDescent="0.2">
      <c r="A327" s="4" t="s">
        <v>1990</v>
      </c>
      <c r="B327" s="4"/>
      <c r="C327" s="4"/>
      <c r="D327" s="5">
        <f t="shared" ref="D327:E327" si="21">SUM(D315:D326)</f>
        <v>0</v>
      </c>
      <c r="E327" s="5">
        <f t="shared" si="21"/>
        <v>0</v>
      </c>
      <c r="F327" s="5">
        <f>SUM(F315:F326)</f>
        <v>0</v>
      </c>
    </row>
    <row r="328" spans="1:6" x14ac:dyDescent="0.2">
      <c r="A328" s="31"/>
      <c r="B328" s="31"/>
      <c r="C328" s="31"/>
      <c r="D328" s="37"/>
      <c r="E328" s="37"/>
      <c r="F328" s="37"/>
    </row>
    <row r="329" spans="1:6" x14ac:dyDescent="0.2">
      <c r="A329" s="31" t="s">
        <v>2026</v>
      </c>
      <c r="B329" s="31" t="s">
        <v>2027</v>
      </c>
      <c r="C329" s="31" t="s">
        <v>1978</v>
      </c>
      <c r="D329" s="37">
        <v>0</v>
      </c>
      <c r="E329" s="37">
        <v>0</v>
      </c>
      <c r="F329" s="37">
        <v>0</v>
      </c>
    </row>
    <row r="330" spans="1:6" x14ac:dyDescent="0.2">
      <c r="A330" s="31"/>
      <c r="B330" s="31"/>
      <c r="C330" s="31" t="s">
        <v>1979</v>
      </c>
      <c r="D330" s="37">
        <v>0</v>
      </c>
      <c r="E330" s="37">
        <v>0</v>
      </c>
      <c r="F330" s="37">
        <v>0</v>
      </c>
    </row>
    <row r="331" spans="1:6" x14ac:dyDescent="0.2">
      <c r="A331" s="31"/>
      <c r="B331" s="31"/>
      <c r="C331" s="31" t="s">
        <v>1980</v>
      </c>
      <c r="D331" s="37">
        <v>0</v>
      </c>
      <c r="E331" s="37">
        <v>0</v>
      </c>
      <c r="F331" s="37">
        <v>0</v>
      </c>
    </row>
    <row r="332" spans="1:6" x14ac:dyDescent="0.2">
      <c r="A332" s="31"/>
      <c r="B332" s="31"/>
      <c r="C332" s="31" t="s">
        <v>1981</v>
      </c>
      <c r="D332" s="37">
        <v>0</v>
      </c>
      <c r="E332" s="37">
        <v>0</v>
      </c>
      <c r="F332" s="37">
        <v>0</v>
      </c>
    </row>
    <row r="333" spans="1:6" x14ac:dyDescent="0.2">
      <c r="A333" s="31"/>
      <c r="B333" s="31"/>
      <c r="C333" s="31" t="s">
        <v>1982</v>
      </c>
      <c r="D333" s="37">
        <v>0</v>
      </c>
      <c r="E333" s="37">
        <v>0</v>
      </c>
      <c r="F333" s="37">
        <v>0</v>
      </c>
    </row>
    <row r="334" spans="1:6" x14ac:dyDescent="0.2">
      <c r="A334" s="31"/>
      <c r="B334" s="31"/>
      <c r="C334" s="31" t="s">
        <v>1983</v>
      </c>
      <c r="D334" s="37">
        <v>0</v>
      </c>
      <c r="E334" s="37">
        <v>0</v>
      </c>
      <c r="F334" s="37">
        <v>0</v>
      </c>
    </row>
    <row r="335" spans="1:6" x14ac:dyDescent="0.2">
      <c r="A335" s="31"/>
      <c r="B335" s="31"/>
      <c r="C335" s="31" t="s">
        <v>1984</v>
      </c>
      <c r="D335" s="37">
        <v>0</v>
      </c>
      <c r="E335" s="37">
        <v>0</v>
      </c>
      <c r="F335" s="37">
        <v>0</v>
      </c>
    </row>
    <row r="336" spans="1:6" x14ac:dyDescent="0.2">
      <c r="A336" s="31"/>
      <c r="B336" s="31"/>
      <c r="C336" s="31" t="s">
        <v>1985</v>
      </c>
      <c r="D336" s="37">
        <v>0</v>
      </c>
      <c r="E336" s="37">
        <v>0</v>
      </c>
      <c r="F336" s="37">
        <v>0</v>
      </c>
    </row>
    <row r="337" spans="1:6" x14ac:dyDescent="0.2">
      <c r="A337" s="31"/>
      <c r="B337" s="31"/>
      <c r="C337" s="31" t="s">
        <v>1986</v>
      </c>
      <c r="D337" s="37">
        <v>0</v>
      </c>
      <c r="E337" s="37">
        <v>0</v>
      </c>
      <c r="F337" s="37">
        <v>0</v>
      </c>
    </row>
    <row r="338" spans="1:6" x14ac:dyDescent="0.2">
      <c r="A338" s="31"/>
      <c r="B338" s="31"/>
      <c r="C338" s="31" t="s">
        <v>1987</v>
      </c>
      <c r="D338" s="37">
        <v>0</v>
      </c>
      <c r="E338" s="37">
        <v>2.48</v>
      </c>
      <c r="F338" s="37">
        <v>0</v>
      </c>
    </row>
    <row r="339" spans="1:6" x14ac:dyDescent="0.2">
      <c r="A339" s="31"/>
      <c r="B339" s="31"/>
      <c r="C339" s="31" t="s">
        <v>1988</v>
      </c>
      <c r="D339" s="37">
        <v>0</v>
      </c>
      <c r="E339" s="37">
        <v>0</v>
      </c>
      <c r="F339" s="37">
        <v>0</v>
      </c>
    </row>
    <row r="340" spans="1:6" x14ac:dyDescent="0.2">
      <c r="A340" s="31"/>
      <c r="B340" s="31"/>
      <c r="C340" s="31" t="s">
        <v>1989</v>
      </c>
      <c r="D340" s="37">
        <v>0</v>
      </c>
      <c r="E340" s="37">
        <v>0</v>
      </c>
      <c r="F340" s="37">
        <v>0</v>
      </c>
    </row>
    <row r="341" spans="1:6" x14ac:dyDescent="0.2">
      <c r="A341" s="4" t="s">
        <v>1990</v>
      </c>
      <c r="B341" s="4"/>
      <c r="C341" s="4"/>
      <c r="D341" s="5">
        <f t="shared" ref="D341:E341" si="22">SUM(D329:D340)</f>
        <v>0</v>
      </c>
      <c r="E341" s="5">
        <f t="shared" si="22"/>
        <v>2.48</v>
      </c>
      <c r="F341" s="5">
        <f>SUM(F329:F340)</f>
        <v>0</v>
      </c>
    </row>
    <row r="342" spans="1:6" x14ac:dyDescent="0.2">
      <c r="A342" s="31"/>
      <c r="B342" s="31"/>
      <c r="C342" s="31"/>
      <c r="D342" s="37"/>
      <c r="E342" s="37"/>
      <c r="F342" s="37"/>
    </row>
    <row r="343" spans="1:6" x14ac:dyDescent="0.2">
      <c r="A343" s="31" t="s">
        <v>2028</v>
      </c>
      <c r="B343" s="31" t="s">
        <v>2029</v>
      </c>
      <c r="C343" s="31" t="s">
        <v>1978</v>
      </c>
      <c r="D343" s="37">
        <v>0</v>
      </c>
      <c r="E343" s="37">
        <v>0</v>
      </c>
      <c r="F343" s="37">
        <v>0</v>
      </c>
    </row>
    <row r="344" spans="1:6" x14ac:dyDescent="0.2">
      <c r="A344" s="31"/>
      <c r="B344" s="31"/>
      <c r="C344" s="31" t="s">
        <v>1979</v>
      </c>
      <c r="D344" s="37">
        <v>0</v>
      </c>
      <c r="E344" s="37">
        <v>230</v>
      </c>
      <c r="F344" s="37">
        <v>0</v>
      </c>
    </row>
    <row r="345" spans="1:6" x14ac:dyDescent="0.2">
      <c r="A345" s="31"/>
      <c r="B345" s="31"/>
      <c r="C345" s="31" t="s">
        <v>1980</v>
      </c>
      <c r="D345" s="37">
        <v>0</v>
      </c>
      <c r="E345" s="37">
        <v>0</v>
      </c>
      <c r="F345" s="37">
        <v>0</v>
      </c>
    </row>
    <row r="346" spans="1:6" x14ac:dyDescent="0.2">
      <c r="A346" s="31"/>
      <c r="B346" s="31"/>
      <c r="C346" s="31" t="s">
        <v>1981</v>
      </c>
      <c r="D346" s="37">
        <v>0</v>
      </c>
      <c r="E346" s="37">
        <v>13438.55</v>
      </c>
      <c r="F346" s="37">
        <v>0</v>
      </c>
    </row>
    <row r="347" spans="1:6" x14ac:dyDescent="0.2">
      <c r="A347" s="31"/>
      <c r="B347" s="31"/>
      <c r="C347" s="31" t="s">
        <v>1982</v>
      </c>
      <c r="D347" s="37">
        <v>0</v>
      </c>
      <c r="E347" s="37">
        <v>0</v>
      </c>
      <c r="F347" s="37">
        <v>0</v>
      </c>
    </row>
    <row r="348" spans="1:6" x14ac:dyDescent="0.2">
      <c r="A348" s="31"/>
      <c r="B348" s="31"/>
      <c r="C348" s="31" t="s">
        <v>1983</v>
      </c>
      <c r="D348" s="37">
        <v>0</v>
      </c>
      <c r="E348" s="37">
        <v>0</v>
      </c>
      <c r="F348" s="37">
        <v>0</v>
      </c>
    </row>
    <row r="349" spans="1:6" x14ac:dyDescent="0.2">
      <c r="A349" s="31"/>
      <c r="B349" s="31"/>
      <c r="C349" s="31" t="s">
        <v>1984</v>
      </c>
      <c r="D349" s="37">
        <v>0</v>
      </c>
      <c r="E349" s="37">
        <v>1001.21</v>
      </c>
      <c r="F349" s="37">
        <v>0</v>
      </c>
    </row>
    <row r="350" spans="1:6" x14ac:dyDescent="0.2">
      <c r="A350" s="31"/>
      <c r="B350" s="31"/>
      <c r="C350" s="31" t="s">
        <v>1985</v>
      </c>
      <c r="D350" s="37">
        <v>0</v>
      </c>
      <c r="E350" s="37">
        <v>0</v>
      </c>
      <c r="F350" s="37">
        <v>0</v>
      </c>
    </row>
    <row r="351" spans="1:6" x14ac:dyDescent="0.2">
      <c r="A351" s="31"/>
      <c r="B351" s="31"/>
      <c r="C351" s="31" t="s">
        <v>1986</v>
      </c>
      <c r="D351" s="37">
        <v>0</v>
      </c>
      <c r="E351" s="37">
        <v>0</v>
      </c>
      <c r="F351" s="37">
        <v>0</v>
      </c>
    </row>
    <row r="352" spans="1:6" x14ac:dyDescent="0.2">
      <c r="A352" s="31"/>
      <c r="B352" s="31"/>
      <c r="C352" s="31" t="s">
        <v>1987</v>
      </c>
      <c r="D352" s="37">
        <v>0</v>
      </c>
      <c r="E352" s="37">
        <v>0</v>
      </c>
      <c r="F352" s="37">
        <v>0</v>
      </c>
    </row>
    <row r="353" spans="1:6" x14ac:dyDescent="0.2">
      <c r="A353" s="31"/>
      <c r="B353" s="31"/>
      <c r="C353" s="31" t="s">
        <v>1988</v>
      </c>
      <c r="D353" s="37">
        <v>0</v>
      </c>
      <c r="E353" s="37">
        <v>28.99</v>
      </c>
      <c r="F353" s="37">
        <v>0</v>
      </c>
    </row>
    <row r="354" spans="1:6" x14ac:dyDescent="0.2">
      <c r="A354" s="31"/>
      <c r="B354" s="31"/>
      <c r="C354" s="31" t="s">
        <v>1989</v>
      </c>
      <c r="D354" s="37">
        <v>0</v>
      </c>
      <c r="E354" s="37">
        <v>0</v>
      </c>
      <c r="F354" s="37">
        <v>0</v>
      </c>
    </row>
    <row r="355" spans="1:6" x14ac:dyDescent="0.2">
      <c r="A355" s="4" t="s">
        <v>1990</v>
      </c>
      <c r="B355" s="4"/>
      <c r="C355" s="4"/>
      <c r="D355" s="5">
        <f t="shared" ref="D355:E355" si="23">SUM(D343:D354)</f>
        <v>0</v>
      </c>
      <c r="E355" s="5">
        <f t="shared" si="23"/>
        <v>14698.749999999998</v>
      </c>
      <c r="F355" s="5">
        <f>SUM(F343:F354)</f>
        <v>0</v>
      </c>
    </row>
    <row r="356" spans="1:6" x14ac:dyDescent="0.2">
      <c r="A356" s="31"/>
      <c r="B356" s="31"/>
      <c r="C356" s="31"/>
      <c r="D356" s="37"/>
      <c r="E356" s="37"/>
      <c r="F356" s="37"/>
    </row>
    <row r="357" spans="1:6" x14ac:dyDescent="0.2">
      <c r="A357" s="31" t="s">
        <v>2030</v>
      </c>
      <c r="B357" s="31" t="s">
        <v>457</v>
      </c>
      <c r="C357" s="31" t="s">
        <v>1978</v>
      </c>
      <c r="D357" s="37">
        <v>0</v>
      </c>
      <c r="E357" s="37">
        <v>0</v>
      </c>
      <c r="F357" s="37">
        <v>0</v>
      </c>
    </row>
    <row r="358" spans="1:6" x14ac:dyDescent="0.2">
      <c r="A358" s="31"/>
      <c r="B358" s="31"/>
      <c r="C358" s="31" t="s">
        <v>1979</v>
      </c>
      <c r="D358" s="37">
        <v>0</v>
      </c>
      <c r="E358" s="37">
        <v>0</v>
      </c>
      <c r="F358" s="37">
        <v>0</v>
      </c>
    </row>
    <row r="359" spans="1:6" x14ac:dyDescent="0.2">
      <c r="A359" s="31"/>
      <c r="B359" s="31"/>
      <c r="C359" s="31" t="s">
        <v>1980</v>
      </c>
      <c r="D359" s="37">
        <v>0</v>
      </c>
      <c r="E359" s="37">
        <v>0</v>
      </c>
      <c r="F359" s="37">
        <v>0</v>
      </c>
    </row>
    <row r="360" spans="1:6" x14ac:dyDescent="0.2">
      <c r="A360" s="31"/>
      <c r="B360" s="31"/>
      <c r="C360" s="31" t="s">
        <v>1981</v>
      </c>
      <c r="D360" s="37">
        <v>0</v>
      </c>
      <c r="E360" s="37">
        <v>0</v>
      </c>
      <c r="F360" s="37">
        <v>0</v>
      </c>
    </row>
    <row r="361" spans="1:6" x14ac:dyDescent="0.2">
      <c r="A361" s="31"/>
      <c r="B361" s="31"/>
      <c r="C361" s="31" t="s">
        <v>1982</v>
      </c>
      <c r="D361" s="37">
        <v>0</v>
      </c>
      <c r="E361" s="37">
        <v>0</v>
      </c>
      <c r="F361" s="37">
        <v>0</v>
      </c>
    </row>
    <row r="362" spans="1:6" x14ac:dyDescent="0.2">
      <c r="A362" s="31"/>
      <c r="B362" s="31"/>
      <c r="C362" s="31" t="s">
        <v>1983</v>
      </c>
      <c r="D362" s="37">
        <v>0</v>
      </c>
      <c r="E362" s="37">
        <v>0</v>
      </c>
      <c r="F362" s="37">
        <v>0</v>
      </c>
    </row>
    <row r="363" spans="1:6" x14ac:dyDescent="0.2">
      <c r="A363" s="31"/>
      <c r="B363" s="31"/>
      <c r="C363" s="31" t="s">
        <v>1984</v>
      </c>
      <c r="D363" s="37">
        <v>0</v>
      </c>
      <c r="E363" s="37">
        <v>0</v>
      </c>
      <c r="F363" s="37">
        <v>0</v>
      </c>
    </row>
    <row r="364" spans="1:6" x14ac:dyDescent="0.2">
      <c r="A364" s="31"/>
      <c r="B364" s="31"/>
      <c r="C364" s="31" t="s">
        <v>1985</v>
      </c>
      <c r="D364" s="37">
        <v>0</v>
      </c>
      <c r="E364" s="37">
        <v>1977.6</v>
      </c>
      <c r="F364" s="37">
        <v>0</v>
      </c>
    </row>
    <row r="365" spans="1:6" x14ac:dyDescent="0.2">
      <c r="A365" s="31"/>
      <c r="B365" s="31"/>
      <c r="C365" s="31" t="s">
        <v>1986</v>
      </c>
      <c r="D365" s="37">
        <v>0</v>
      </c>
      <c r="E365" s="37">
        <v>0</v>
      </c>
      <c r="F365" s="37">
        <v>0</v>
      </c>
    </row>
    <row r="366" spans="1:6" x14ac:dyDescent="0.2">
      <c r="A366" s="31"/>
      <c r="B366" s="31"/>
      <c r="C366" s="31" t="s">
        <v>1987</v>
      </c>
      <c r="D366" s="37">
        <v>0</v>
      </c>
      <c r="E366" s="37">
        <v>0</v>
      </c>
      <c r="F366" s="37">
        <v>0</v>
      </c>
    </row>
    <row r="367" spans="1:6" x14ac:dyDescent="0.2">
      <c r="A367" s="31"/>
      <c r="B367" s="31"/>
      <c r="C367" s="31" t="s">
        <v>1988</v>
      </c>
      <c r="D367" s="37">
        <v>0</v>
      </c>
      <c r="E367" s="37">
        <v>0</v>
      </c>
      <c r="F367" s="37">
        <v>0</v>
      </c>
    </row>
    <row r="368" spans="1:6" x14ac:dyDescent="0.2">
      <c r="A368" s="31"/>
      <c r="B368" s="31"/>
      <c r="C368" s="31" t="s">
        <v>1989</v>
      </c>
      <c r="D368" s="37">
        <v>0</v>
      </c>
      <c r="E368" s="37">
        <v>0</v>
      </c>
      <c r="F368" s="37">
        <v>0</v>
      </c>
    </row>
    <row r="369" spans="1:6" x14ac:dyDescent="0.2">
      <c r="A369" s="4" t="s">
        <v>1990</v>
      </c>
      <c r="B369" s="4"/>
      <c r="C369" s="4"/>
      <c r="D369" s="5">
        <f t="shared" ref="D369:E369" si="24">SUM(D357:D368)</f>
        <v>0</v>
      </c>
      <c r="E369" s="5">
        <f t="shared" si="24"/>
        <v>1977.6</v>
      </c>
      <c r="F369" s="5">
        <f>SUM(F357:F368)</f>
        <v>0</v>
      </c>
    </row>
    <row r="370" spans="1:6" x14ac:dyDescent="0.2">
      <c r="A370" s="31"/>
      <c r="B370" s="31"/>
      <c r="C370" s="31"/>
      <c r="D370" s="37"/>
      <c r="E370" s="37"/>
      <c r="F370" s="37"/>
    </row>
    <row r="371" spans="1:6" x14ac:dyDescent="0.2">
      <c r="A371" s="31" t="s">
        <v>2031</v>
      </c>
      <c r="B371" s="31" t="s">
        <v>2032</v>
      </c>
      <c r="C371" s="31" t="s">
        <v>1978</v>
      </c>
      <c r="D371" s="37">
        <v>15000</v>
      </c>
      <c r="E371" s="37">
        <v>0</v>
      </c>
      <c r="F371" s="37">
        <v>0</v>
      </c>
    </row>
    <row r="372" spans="1:6" x14ac:dyDescent="0.2">
      <c r="A372" s="31"/>
      <c r="B372" s="31"/>
      <c r="C372" s="31" t="s">
        <v>1979</v>
      </c>
      <c r="D372" s="37">
        <v>0</v>
      </c>
      <c r="E372" s="37">
        <v>0</v>
      </c>
      <c r="F372" s="37">
        <v>0</v>
      </c>
    </row>
    <row r="373" spans="1:6" x14ac:dyDescent="0.2">
      <c r="A373" s="31"/>
      <c r="B373" s="31"/>
      <c r="C373" s="31" t="s">
        <v>1980</v>
      </c>
      <c r="D373" s="37">
        <v>0</v>
      </c>
      <c r="E373" s="37">
        <v>0</v>
      </c>
      <c r="F373" s="37">
        <v>0</v>
      </c>
    </row>
    <row r="374" spans="1:6" x14ac:dyDescent="0.2">
      <c r="A374" s="31"/>
      <c r="B374" s="31"/>
      <c r="C374" s="31" t="s">
        <v>1981</v>
      </c>
      <c r="D374" s="37">
        <v>0</v>
      </c>
      <c r="E374" s="37">
        <v>0</v>
      </c>
      <c r="F374" s="37">
        <v>0</v>
      </c>
    </row>
    <row r="375" spans="1:6" x14ac:dyDescent="0.2">
      <c r="A375" s="31"/>
      <c r="B375" s="31"/>
      <c r="C375" s="31" t="s">
        <v>1982</v>
      </c>
      <c r="D375" s="37">
        <v>0</v>
      </c>
      <c r="E375" s="37">
        <v>0</v>
      </c>
      <c r="F375" s="37">
        <v>0</v>
      </c>
    </row>
    <row r="376" spans="1:6" x14ac:dyDescent="0.2">
      <c r="A376" s="31"/>
      <c r="B376" s="31"/>
      <c r="C376" s="31" t="s">
        <v>1983</v>
      </c>
      <c r="D376" s="37">
        <v>0</v>
      </c>
      <c r="E376" s="37">
        <v>5900</v>
      </c>
      <c r="F376" s="37">
        <v>0</v>
      </c>
    </row>
    <row r="377" spans="1:6" x14ac:dyDescent="0.2">
      <c r="A377" s="31"/>
      <c r="B377" s="31"/>
      <c r="C377" s="31" t="s">
        <v>1984</v>
      </c>
      <c r="D377" s="37">
        <v>0</v>
      </c>
      <c r="E377" s="37">
        <v>240</v>
      </c>
      <c r="F377" s="37">
        <v>0</v>
      </c>
    </row>
    <row r="378" spans="1:6" x14ac:dyDescent="0.2">
      <c r="A378" s="31"/>
      <c r="B378" s="31"/>
      <c r="C378" s="31" t="s">
        <v>1985</v>
      </c>
      <c r="D378" s="37">
        <v>0</v>
      </c>
      <c r="E378" s="37">
        <v>0</v>
      </c>
      <c r="F378" s="37">
        <v>0</v>
      </c>
    </row>
    <row r="379" spans="1:6" x14ac:dyDescent="0.2">
      <c r="A379" s="31"/>
      <c r="B379" s="31"/>
      <c r="C379" s="31" t="s">
        <v>1986</v>
      </c>
      <c r="D379" s="37">
        <v>0</v>
      </c>
      <c r="E379" s="37">
        <v>0</v>
      </c>
      <c r="F379" s="37">
        <v>0</v>
      </c>
    </row>
    <row r="380" spans="1:6" x14ac:dyDescent="0.2">
      <c r="A380" s="31"/>
      <c r="B380" s="31"/>
      <c r="C380" s="31" t="s">
        <v>1987</v>
      </c>
      <c r="D380" s="37">
        <v>0</v>
      </c>
      <c r="E380" s="37">
        <v>0</v>
      </c>
      <c r="F380" s="37">
        <v>0</v>
      </c>
    </row>
    <row r="381" spans="1:6" x14ac:dyDescent="0.2">
      <c r="A381" s="31"/>
      <c r="B381" s="31"/>
      <c r="C381" s="31" t="s">
        <v>1988</v>
      </c>
      <c r="D381" s="37">
        <v>0</v>
      </c>
      <c r="E381" s="37">
        <v>515</v>
      </c>
      <c r="F381" s="37">
        <v>0</v>
      </c>
    </row>
    <row r="382" spans="1:6" x14ac:dyDescent="0.2">
      <c r="A382" s="31"/>
      <c r="B382" s="31"/>
      <c r="C382" s="31" t="s">
        <v>1989</v>
      </c>
      <c r="D382" s="37">
        <v>0</v>
      </c>
      <c r="E382" s="37">
        <v>0</v>
      </c>
      <c r="F382" s="37">
        <v>0</v>
      </c>
    </row>
    <row r="383" spans="1:6" x14ac:dyDescent="0.2">
      <c r="A383" s="4" t="s">
        <v>1990</v>
      </c>
      <c r="B383" s="4"/>
      <c r="C383" s="4"/>
      <c r="D383" s="5">
        <f t="shared" ref="D383:E383" si="25">SUM(D371:D382)</f>
        <v>15000</v>
      </c>
      <c r="E383" s="5">
        <f t="shared" si="25"/>
        <v>6655</v>
      </c>
      <c r="F383" s="5">
        <f>SUM(F371:F382)</f>
        <v>0</v>
      </c>
    </row>
    <row r="384" spans="1:6" x14ac:dyDescent="0.2">
      <c r="A384" s="31"/>
      <c r="B384" s="31"/>
      <c r="C384" s="31"/>
      <c r="D384" s="37"/>
      <c r="E384" s="37"/>
      <c r="F384" s="37"/>
    </row>
    <row r="385" spans="1:6" x14ac:dyDescent="0.2">
      <c r="A385" s="31" t="s">
        <v>2033</v>
      </c>
      <c r="B385" s="31" t="s">
        <v>2034</v>
      </c>
      <c r="C385" s="31" t="s">
        <v>1978</v>
      </c>
      <c r="D385" s="37">
        <v>500</v>
      </c>
      <c r="E385" s="37">
        <v>0</v>
      </c>
      <c r="F385" s="37">
        <v>0</v>
      </c>
    </row>
    <row r="386" spans="1:6" x14ac:dyDescent="0.2">
      <c r="A386" s="31"/>
      <c r="B386" s="31"/>
      <c r="C386" s="31" t="s">
        <v>1979</v>
      </c>
      <c r="D386" s="37">
        <v>0</v>
      </c>
      <c r="E386" s="37">
        <v>0</v>
      </c>
      <c r="F386" s="37">
        <v>0</v>
      </c>
    </row>
    <row r="387" spans="1:6" x14ac:dyDescent="0.2">
      <c r="A387" s="31"/>
      <c r="B387" s="31"/>
      <c r="C387" s="31" t="s">
        <v>1980</v>
      </c>
      <c r="D387" s="37">
        <v>0</v>
      </c>
      <c r="E387" s="37">
        <v>0</v>
      </c>
      <c r="F387" s="37">
        <v>0</v>
      </c>
    </row>
    <row r="388" spans="1:6" x14ac:dyDescent="0.2">
      <c r="A388" s="31"/>
      <c r="B388" s="31"/>
      <c r="C388" s="31" t="s">
        <v>1981</v>
      </c>
      <c r="D388" s="37">
        <v>0</v>
      </c>
      <c r="E388" s="37">
        <v>0</v>
      </c>
      <c r="F388" s="37">
        <v>0</v>
      </c>
    </row>
    <row r="389" spans="1:6" x14ac:dyDescent="0.2">
      <c r="A389" s="31"/>
      <c r="B389" s="31"/>
      <c r="C389" s="31" t="s">
        <v>1982</v>
      </c>
      <c r="D389" s="37">
        <v>0</v>
      </c>
      <c r="E389" s="37">
        <v>200</v>
      </c>
      <c r="F389" s="37">
        <v>0</v>
      </c>
    </row>
    <row r="390" spans="1:6" x14ac:dyDescent="0.2">
      <c r="A390" s="31"/>
      <c r="B390" s="31"/>
      <c r="C390" s="31" t="s">
        <v>1983</v>
      </c>
      <c r="D390" s="37">
        <v>0</v>
      </c>
      <c r="E390" s="37">
        <v>0</v>
      </c>
      <c r="F390" s="37">
        <v>0</v>
      </c>
    </row>
    <row r="391" spans="1:6" x14ac:dyDescent="0.2">
      <c r="A391" s="31"/>
      <c r="B391" s="31"/>
      <c r="C391" s="31" t="s">
        <v>1984</v>
      </c>
      <c r="D391" s="37">
        <v>0</v>
      </c>
      <c r="E391" s="37">
        <v>960</v>
      </c>
      <c r="F391" s="37">
        <v>0</v>
      </c>
    </row>
    <row r="392" spans="1:6" x14ac:dyDescent="0.2">
      <c r="A392" s="31"/>
      <c r="B392" s="31"/>
      <c r="C392" s="31" t="s">
        <v>1985</v>
      </c>
      <c r="D392" s="37">
        <v>0</v>
      </c>
      <c r="E392" s="37">
        <v>0</v>
      </c>
      <c r="F392" s="37">
        <v>0</v>
      </c>
    </row>
    <row r="393" spans="1:6" x14ac:dyDescent="0.2">
      <c r="A393" s="31"/>
      <c r="B393" s="31"/>
      <c r="C393" s="31" t="s">
        <v>1986</v>
      </c>
      <c r="D393" s="37">
        <v>0</v>
      </c>
      <c r="E393" s="37">
        <v>0</v>
      </c>
      <c r="F393" s="37">
        <v>0</v>
      </c>
    </row>
    <row r="394" spans="1:6" x14ac:dyDescent="0.2">
      <c r="A394" s="31"/>
      <c r="B394" s="31"/>
      <c r="C394" s="31" t="s">
        <v>1987</v>
      </c>
      <c r="D394" s="37">
        <v>0</v>
      </c>
      <c r="E394" s="37">
        <v>0</v>
      </c>
      <c r="F394" s="37">
        <v>0</v>
      </c>
    </row>
    <row r="395" spans="1:6" x14ac:dyDescent="0.2">
      <c r="A395" s="31"/>
      <c r="B395" s="31"/>
      <c r="C395" s="31" t="s">
        <v>1988</v>
      </c>
      <c r="D395" s="37">
        <v>0</v>
      </c>
      <c r="E395" s="37">
        <v>0</v>
      </c>
      <c r="F395" s="37">
        <v>0</v>
      </c>
    </row>
    <row r="396" spans="1:6" x14ac:dyDescent="0.2">
      <c r="A396" s="31"/>
      <c r="B396" s="31"/>
      <c r="C396" s="31" t="s">
        <v>1989</v>
      </c>
      <c r="D396" s="37">
        <v>0</v>
      </c>
      <c r="E396" s="37">
        <v>0</v>
      </c>
      <c r="F396" s="37">
        <v>0</v>
      </c>
    </row>
    <row r="397" spans="1:6" x14ac:dyDescent="0.2">
      <c r="A397" s="4" t="s">
        <v>1990</v>
      </c>
      <c r="B397" s="4"/>
      <c r="C397" s="4"/>
      <c r="D397" s="5">
        <f t="shared" ref="D397:E397" si="26">SUM(D385:D396)</f>
        <v>500</v>
      </c>
      <c r="E397" s="5">
        <f t="shared" si="26"/>
        <v>1160</v>
      </c>
      <c r="F397" s="5">
        <f>SUM(F385:F396)</f>
        <v>0</v>
      </c>
    </row>
    <row r="398" spans="1:6" x14ac:dyDescent="0.2">
      <c r="A398" s="31"/>
      <c r="B398" s="31"/>
      <c r="C398" s="31"/>
      <c r="D398" s="37"/>
      <c r="E398" s="37"/>
      <c r="F398" s="37"/>
    </row>
    <row r="399" spans="1:6" x14ac:dyDescent="0.2">
      <c r="A399" s="31" t="s">
        <v>2035</v>
      </c>
      <c r="B399" s="31" t="s">
        <v>2036</v>
      </c>
      <c r="C399" s="31" t="s">
        <v>1978</v>
      </c>
      <c r="D399" s="37">
        <v>45000</v>
      </c>
      <c r="E399" s="37">
        <v>0</v>
      </c>
      <c r="F399" s="37">
        <v>0</v>
      </c>
    </row>
    <row r="400" spans="1:6" x14ac:dyDescent="0.2">
      <c r="A400" s="31"/>
      <c r="B400" s="31"/>
      <c r="C400" s="31" t="s">
        <v>1979</v>
      </c>
      <c r="D400" s="37">
        <v>0</v>
      </c>
      <c r="E400" s="37">
        <v>0</v>
      </c>
      <c r="F400" s="37">
        <v>0</v>
      </c>
    </row>
    <row r="401" spans="1:6" x14ac:dyDescent="0.2">
      <c r="A401" s="31"/>
      <c r="B401" s="31"/>
      <c r="C401" s="31" t="s">
        <v>1980</v>
      </c>
      <c r="D401" s="37">
        <v>0</v>
      </c>
      <c r="E401" s="37">
        <v>0</v>
      </c>
      <c r="F401" s="37">
        <v>0</v>
      </c>
    </row>
    <row r="402" spans="1:6" x14ac:dyDescent="0.2">
      <c r="A402" s="31"/>
      <c r="B402" s="31"/>
      <c r="C402" s="31" t="s">
        <v>1981</v>
      </c>
      <c r="D402" s="37">
        <v>0</v>
      </c>
      <c r="E402" s="37">
        <v>0</v>
      </c>
      <c r="F402" s="37">
        <v>0</v>
      </c>
    </row>
    <row r="403" spans="1:6" x14ac:dyDescent="0.2">
      <c r="A403" s="31"/>
      <c r="B403" s="31"/>
      <c r="C403" s="31" t="s">
        <v>1982</v>
      </c>
      <c r="D403" s="37">
        <v>0</v>
      </c>
      <c r="E403" s="37">
        <v>0</v>
      </c>
      <c r="F403" s="37">
        <v>0</v>
      </c>
    </row>
    <row r="404" spans="1:6" x14ac:dyDescent="0.2">
      <c r="A404" s="31"/>
      <c r="B404" s="31"/>
      <c r="C404" s="31" t="s">
        <v>1983</v>
      </c>
      <c r="D404" s="37">
        <v>0</v>
      </c>
      <c r="E404" s="37">
        <v>0</v>
      </c>
      <c r="F404" s="37">
        <v>0</v>
      </c>
    </row>
    <row r="405" spans="1:6" x14ac:dyDescent="0.2">
      <c r="A405" s="31"/>
      <c r="B405" s="31"/>
      <c r="C405" s="31" t="s">
        <v>1984</v>
      </c>
      <c r="D405" s="37">
        <v>0</v>
      </c>
      <c r="E405" s="37">
        <v>0</v>
      </c>
      <c r="F405" s="37">
        <v>0</v>
      </c>
    </row>
    <row r="406" spans="1:6" x14ac:dyDescent="0.2">
      <c r="A406" s="31"/>
      <c r="B406" s="31"/>
      <c r="C406" s="31" t="s">
        <v>1985</v>
      </c>
      <c r="D406" s="37">
        <v>0</v>
      </c>
      <c r="E406" s="37">
        <v>0</v>
      </c>
      <c r="F406" s="37">
        <v>0</v>
      </c>
    </row>
    <row r="407" spans="1:6" x14ac:dyDescent="0.2">
      <c r="A407" s="31"/>
      <c r="B407" s="31"/>
      <c r="C407" s="31" t="s">
        <v>1986</v>
      </c>
      <c r="D407" s="37">
        <v>0</v>
      </c>
      <c r="E407" s="37">
        <v>0</v>
      </c>
      <c r="F407" s="37">
        <v>0</v>
      </c>
    </row>
    <row r="408" spans="1:6" x14ac:dyDescent="0.2">
      <c r="A408" s="31"/>
      <c r="B408" s="31"/>
      <c r="C408" s="31" t="s">
        <v>1987</v>
      </c>
      <c r="D408" s="37">
        <v>0</v>
      </c>
      <c r="E408" s="37">
        <v>0</v>
      </c>
      <c r="F408" s="37">
        <v>0</v>
      </c>
    </row>
    <row r="409" spans="1:6" x14ac:dyDescent="0.2">
      <c r="A409" s="31"/>
      <c r="B409" s="31"/>
      <c r="C409" s="31" t="s">
        <v>1988</v>
      </c>
      <c r="D409" s="37">
        <v>0</v>
      </c>
      <c r="E409" s="37">
        <v>0</v>
      </c>
      <c r="F409" s="37">
        <v>0</v>
      </c>
    </row>
    <row r="410" spans="1:6" x14ac:dyDescent="0.2">
      <c r="A410" s="31"/>
      <c r="B410" s="31"/>
      <c r="C410" s="31" t="s">
        <v>1989</v>
      </c>
      <c r="D410" s="37">
        <v>0</v>
      </c>
      <c r="E410" s="37">
        <v>0</v>
      </c>
      <c r="F410" s="37">
        <v>0</v>
      </c>
    </row>
    <row r="411" spans="1:6" x14ac:dyDescent="0.2">
      <c r="A411" s="4" t="s">
        <v>1990</v>
      </c>
      <c r="B411" s="4"/>
      <c r="C411" s="4">
        <v>45000</v>
      </c>
      <c r="D411" s="5">
        <f t="shared" ref="D411:E411" si="27">SUM(D399:D410)</f>
        <v>45000</v>
      </c>
      <c r="E411" s="5">
        <f t="shared" si="27"/>
        <v>0</v>
      </c>
      <c r="F411" s="5">
        <f>SUM(F399:F410)</f>
        <v>0</v>
      </c>
    </row>
    <row r="412" spans="1:6" x14ac:dyDescent="0.2">
      <c r="A412" s="31"/>
      <c r="B412" s="31"/>
      <c r="C412" s="31"/>
      <c r="D412" s="37"/>
      <c r="E412" s="37"/>
      <c r="F412" s="37"/>
    </row>
    <row r="413" spans="1:6" x14ac:dyDescent="0.2">
      <c r="A413" s="31" t="s">
        <v>2037</v>
      </c>
      <c r="B413" s="31" t="s">
        <v>2036</v>
      </c>
      <c r="C413" s="31" t="s">
        <v>1978</v>
      </c>
      <c r="D413" s="37">
        <v>45000</v>
      </c>
      <c r="E413" s="37">
        <v>0</v>
      </c>
      <c r="F413" s="37">
        <v>0</v>
      </c>
    </row>
    <row r="414" spans="1:6" x14ac:dyDescent="0.2">
      <c r="A414" s="31"/>
      <c r="B414" s="31"/>
      <c r="C414" s="31" t="s">
        <v>1979</v>
      </c>
      <c r="D414" s="37">
        <v>0</v>
      </c>
      <c r="E414" s="37">
        <v>0</v>
      </c>
      <c r="F414" s="37">
        <v>0</v>
      </c>
    </row>
    <row r="415" spans="1:6" x14ac:dyDescent="0.2">
      <c r="A415" s="31"/>
      <c r="B415" s="31"/>
      <c r="C415" s="31" t="s">
        <v>1980</v>
      </c>
      <c r="D415" s="37">
        <v>0</v>
      </c>
      <c r="E415" s="37">
        <v>20833.25</v>
      </c>
      <c r="F415" s="37">
        <v>0</v>
      </c>
    </row>
    <row r="416" spans="1:6" x14ac:dyDescent="0.2">
      <c r="A416" s="31"/>
      <c r="B416" s="31"/>
      <c r="C416" s="31" t="s">
        <v>1981</v>
      </c>
      <c r="D416" s="37">
        <v>0</v>
      </c>
      <c r="E416" s="37">
        <v>0</v>
      </c>
      <c r="F416" s="37">
        <v>0</v>
      </c>
    </row>
    <row r="417" spans="1:6" x14ac:dyDescent="0.2">
      <c r="A417" s="31"/>
      <c r="B417" s="31"/>
      <c r="C417" s="31" t="s">
        <v>1982</v>
      </c>
      <c r="D417" s="37">
        <v>0</v>
      </c>
      <c r="E417" s="37">
        <v>0</v>
      </c>
      <c r="F417" s="37">
        <v>0</v>
      </c>
    </row>
    <row r="418" spans="1:6" x14ac:dyDescent="0.2">
      <c r="A418" s="31"/>
      <c r="B418" s="31"/>
      <c r="C418" s="31" t="s">
        <v>1983</v>
      </c>
      <c r="D418" s="37">
        <v>0</v>
      </c>
      <c r="E418" s="37">
        <v>37955.56</v>
      </c>
      <c r="F418" s="37">
        <v>0</v>
      </c>
    </row>
    <row r="419" spans="1:6" x14ac:dyDescent="0.2">
      <c r="A419" s="31"/>
      <c r="B419" s="31"/>
      <c r="C419" s="31" t="s">
        <v>1984</v>
      </c>
      <c r="D419" s="37">
        <v>0</v>
      </c>
      <c r="E419" s="37">
        <v>20899.98</v>
      </c>
      <c r="F419" s="37">
        <v>0</v>
      </c>
    </row>
    <row r="420" spans="1:6" x14ac:dyDescent="0.2">
      <c r="A420" s="31"/>
      <c r="B420" s="31"/>
      <c r="C420" s="31" t="s">
        <v>1985</v>
      </c>
      <c r="D420" s="37">
        <v>0</v>
      </c>
      <c r="E420" s="37">
        <v>0</v>
      </c>
      <c r="F420" s="37">
        <v>0</v>
      </c>
    </row>
    <row r="421" spans="1:6" x14ac:dyDescent="0.2">
      <c r="A421" s="31"/>
      <c r="B421" s="31"/>
      <c r="C421" s="31" t="s">
        <v>1986</v>
      </c>
      <c r="D421" s="37">
        <v>0</v>
      </c>
      <c r="E421" s="37">
        <v>0</v>
      </c>
      <c r="F421" s="37">
        <v>0</v>
      </c>
    </row>
    <row r="422" spans="1:6" x14ac:dyDescent="0.2">
      <c r="A422" s="31"/>
      <c r="B422" s="31"/>
      <c r="C422" s="31" t="s">
        <v>1987</v>
      </c>
      <c r="D422" s="37">
        <v>0</v>
      </c>
      <c r="E422" s="37">
        <v>0</v>
      </c>
      <c r="F422" s="37">
        <v>0</v>
      </c>
    </row>
    <row r="423" spans="1:6" x14ac:dyDescent="0.2">
      <c r="A423" s="31"/>
      <c r="B423" s="31"/>
      <c r="C423" s="31" t="s">
        <v>1988</v>
      </c>
      <c r="D423" s="37">
        <v>0</v>
      </c>
      <c r="E423" s="37">
        <v>0</v>
      </c>
      <c r="F423" s="37">
        <v>0</v>
      </c>
    </row>
    <row r="424" spans="1:6" x14ac:dyDescent="0.2">
      <c r="A424" s="31"/>
      <c r="B424" s="31"/>
      <c r="C424" s="31" t="s">
        <v>1989</v>
      </c>
      <c r="D424" s="37">
        <v>0</v>
      </c>
      <c r="E424" s="37">
        <v>0</v>
      </c>
      <c r="F424" s="37">
        <v>0</v>
      </c>
    </row>
    <row r="425" spans="1:6" x14ac:dyDescent="0.2">
      <c r="A425" s="4" t="s">
        <v>1990</v>
      </c>
      <c r="B425" s="4"/>
      <c r="C425" s="4"/>
      <c r="D425" s="5">
        <f t="shared" ref="D425:E425" si="28">SUM(D413:D424)</f>
        <v>45000</v>
      </c>
      <c r="E425" s="5">
        <f t="shared" si="28"/>
        <v>79688.789999999994</v>
      </c>
      <c r="F425" s="5">
        <f>SUM(F413:F424)</f>
        <v>0</v>
      </c>
    </row>
    <row r="426" spans="1:6" x14ac:dyDescent="0.2">
      <c r="A426" s="31"/>
      <c r="B426" s="31"/>
      <c r="C426" s="31"/>
      <c r="D426" s="37"/>
      <c r="E426" s="37"/>
      <c r="F426" s="37"/>
    </row>
    <row r="427" spans="1:6" x14ac:dyDescent="0.2">
      <c r="A427" s="31" t="s">
        <v>2009</v>
      </c>
      <c r="B427" s="31"/>
      <c r="C427" s="31"/>
      <c r="D427" s="37">
        <f t="shared" ref="D427:E427" si="29">SUM(D425,D411,D397,D383,D369,D355,D341,D327,D313,D299,D285,D271,D257,D243,D229)</f>
        <v>113110</v>
      </c>
      <c r="E427" s="37">
        <f t="shared" si="29"/>
        <v>111824.78</v>
      </c>
      <c r="F427" s="5">
        <f>SUM(F425,F411,F397,F383,F369,F355,F341,F327,F313,F299,F285,F271,F257,F243,F159)</f>
        <v>9350</v>
      </c>
    </row>
    <row r="428" spans="1:6" x14ac:dyDescent="0.2">
      <c r="A428" s="4" t="s">
        <v>2038</v>
      </c>
      <c r="B428" s="31"/>
      <c r="C428" s="31"/>
      <c r="D428" s="5">
        <f t="shared" ref="D428:E428" si="30">+D143-D427</f>
        <v>-40600</v>
      </c>
      <c r="E428" s="5">
        <f t="shared" si="30"/>
        <v>-55963.700000000004</v>
      </c>
      <c r="F428" s="5">
        <f>+F143-F427</f>
        <v>3150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0BC-FB9D-4B34-978B-C4293C5BEBE3}">
  <dimension ref="A1:G146"/>
  <sheetViews>
    <sheetView workbookViewId="0">
      <selection activeCell="B33" sqref="B33"/>
    </sheetView>
  </sheetViews>
  <sheetFormatPr defaultRowHeight="12.75" x14ac:dyDescent="0.2"/>
  <cols>
    <col min="1" max="1" width="41" bestFit="1" customWidth="1"/>
    <col min="2" max="2" width="34.85546875" bestFit="1" customWidth="1"/>
    <col min="3" max="3" width="15.7109375" customWidth="1"/>
    <col min="4" max="6" width="15.7109375" style="2" customWidth="1"/>
  </cols>
  <sheetData>
    <row r="1" spans="1:7" x14ac:dyDescent="0.2">
      <c r="A1" s="50" t="s">
        <v>1970</v>
      </c>
      <c r="B1" s="50" t="s">
        <v>1971</v>
      </c>
      <c r="C1" s="50" t="s">
        <v>1972</v>
      </c>
      <c r="D1" s="51" t="s">
        <v>1973</v>
      </c>
      <c r="E1" s="51" t="s">
        <v>1974</v>
      </c>
      <c r="F1" s="51" t="s">
        <v>1614</v>
      </c>
      <c r="G1" s="91"/>
    </row>
    <row r="2" spans="1:7" x14ac:dyDescent="0.2">
      <c r="A2" s="4" t="s">
        <v>2039</v>
      </c>
      <c r="B2" s="31"/>
      <c r="C2" s="31"/>
      <c r="D2" s="37"/>
      <c r="E2" s="37"/>
      <c r="F2" s="37"/>
    </row>
    <row r="3" spans="1:7" x14ac:dyDescent="0.2">
      <c r="A3" s="4" t="s">
        <v>2040</v>
      </c>
      <c r="B3" s="31" t="s">
        <v>2041</v>
      </c>
      <c r="C3" s="31" t="s">
        <v>1978</v>
      </c>
      <c r="D3" s="37">
        <v>40000</v>
      </c>
      <c r="E3" s="37">
        <v>0</v>
      </c>
      <c r="F3" s="47">
        <v>50000</v>
      </c>
    </row>
    <row r="4" spans="1:7" x14ac:dyDescent="0.2">
      <c r="A4" s="31"/>
      <c r="B4" s="31"/>
      <c r="C4" s="31" t="s">
        <v>1979</v>
      </c>
      <c r="D4" s="37">
        <v>0</v>
      </c>
      <c r="E4" s="37">
        <v>0</v>
      </c>
      <c r="F4" s="47">
        <v>0</v>
      </c>
    </row>
    <row r="5" spans="1:7" x14ac:dyDescent="0.2">
      <c r="A5" s="31"/>
      <c r="B5" s="31"/>
      <c r="C5" s="31" t="s">
        <v>1980</v>
      </c>
      <c r="D5" s="37">
        <v>0</v>
      </c>
      <c r="E5" s="37">
        <v>15875.01</v>
      </c>
      <c r="F5" s="47">
        <v>0</v>
      </c>
    </row>
    <row r="6" spans="1:7" x14ac:dyDescent="0.2">
      <c r="A6" s="31"/>
      <c r="B6" s="31"/>
      <c r="C6" s="31" t="s">
        <v>1981</v>
      </c>
      <c r="D6" s="37">
        <v>0</v>
      </c>
      <c r="E6" s="37">
        <v>0</v>
      </c>
      <c r="F6" s="47">
        <v>0</v>
      </c>
    </row>
    <row r="7" spans="1:7" x14ac:dyDescent="0.2">
      <c r="A7" s="31"/>
      <c r="B7" s="31"/>
      <c r="C7" s="31" t="s">
        <v>1982</v>
      </c>
      <c r="D7" s="37">
        <v>0</v>
      </c>
      <c r="E7" s="37">
        <v>0</v>
      </c>
      <c r="F7" s="47">
        <v>0</v>
      </c>
    </row>
    <row r="8" spans="1:7" x14ac:dyDescent="0.2">
      <c r="A8" s="31"/>
      <c r="B8" s="31"/>
      <c r="C8" s="31" t="s">
        <v>1983</v>
      </c>
      <c r="D8" s="37">
        <v>0</v>
      </c>
      <c r="E8" s="37">
        <v>0</v>
      </c>
      <c r="F8" s="47">
        <v>0</v>
      </c>
    </row>
    <row r="9" spans="1:7" x14ac:dyDescent="0.2">
      <c r="A9" s="31"/>
      <c r="B9" s="31"/>
      <c r="C9" s="31" t="s">
        <v>1984</v>
      </c>
      <c r="D9" s="37">
        <v>0</v>
      </c>
      <c r="E9" s="37">
        <v>0</v>
      </c>
      <c r="F9" s="47">
        <v>0</v>
      </c>
    </row>
    <row r="10" spans="1:7" x14ac:dyDescent="0.2">
      <c r="A10" s="31"/>
      <c r="B10" s="31"/>
      <c r="C10" s="31" t="s">
        <v>1985</v>
      </c>
      <c r="D10" s="37">
        <v>0</v>
      </c>
      <c r="E10" s="37">
        <v>0</v>
      </c>
      <c r="F10" s="47">
        <v>0</v>
      </c>
    </row>
    <row r="11" spans="1:7" x14ac:dyDescent="0.2">
      <c r="A11" s="31"/>
      <c r="B11" s="31"/>
      <c r="C11" s="31" t="s">
        <v>1986</v>
      </c>
      <c r="D11" s="37">
        <v>0</v>
      </c>
      <c r="E11" s="37">
        <v>0</v>
      </c>
      <c r="F11" s="47">
        <v>0</v>
      </c>
    </row>
    <row r="12" spans="1:7" x14ac:dyDescent="0.2">
      <c r="A12" s="31"/>
      <c r="B12" s="31"/>
      <c r="C12" s="31" t="s">
        <v>1987</v>
      </c>
      <c r="D12" s="37">
        <v>0</v>
      </c>
      <c r="E12" s="37">
        <v>0</v>
      </c>
      <c r="F12" s="47">
        <v>0</v>
      </c>
    </row>
    <row r="13" spans="1:7" x14ac:dyDescent="0.2">
      <c r="A13" s="31"/>
      <c r="B13" s="31"/>
      <c r="C13" s="31" t="s">
        <v>1988</v>
      </c>
      <c r="D13" s="37">
        <v>0</v>
      </c>
      <c r="E13" s="37">
        <v>22447.17</v>
      </c>
      <c r="F13" s="47">
        <v>0</v>
      </c>
    </row>
    <row r="14" spans="1:7" x14ac:dyDescent="0.2">
      <c r="A14" s="31"/>
      <c r="B14" s="31"/>
      <c r="C14" s="31" t="s">
        <v>1989</v>
      </c>
      <c r="D14" s="37">
        <v>0</v>
      </c>
      <c r="E14" s="37">
        <v>0</v>
      </c>
      <c r="F14" s="47">
        <v>0</v>
      </c>
    </row>
    <row r="15" spans="1:7" x14ac:dyDescent="0.2">
      <c r="A15" s="31" t="s">
        <v>1990</v>
      </c>
      <c r="B15" s="31"/>
      <c r="C15" s="31"/>
      <c r="D15" s="37">
        <v>38322.18</v>
      </c>
      <c r="E15" s="37">
        <v>50000</v>
      </c>
      <c r="F15" s="47"/>
    </row>
    <row r="16" spans="1:7" x14ac:dyDescent="0.2">
      <c r="A16" s="31"/>
      <c r="B16" s="31"/>
      <c r="C16" s="31"/>
      <c r="D16" s="37"/>
      <c r="E16" s="37"/>
      <c r="F16" s="47"/>
    </row>
    <row r="17" spans="1:6" hidden="1" x14ac:dyDescent="0.2">
      <c r="A17" s="31" t="s">
        <v>2042</v>
      </c>
      <c r="B17" s="31" t="s">
        <v>1996</v>
      </c>
      <c r="C17" s="31" t="s">
        <v>1978</v>
      </c>
      <c r="D17" s="37">
        <v>10</v>
      </c>
      <c r="E17" s="37">
        <v>0</v>
      </c>
      <c r="F17" s="47">
        <v>0</v>
      </c>
    </row>
    <row r="18" spans="1:6" hidden="1" x14ac:dyDescent="0.2">
      <c r="A18" s="31"/>
      <c r="B18" s="31"/>
      <c r="C18" s="31" t="s">
        <v>1979</v>
      </c>
      <c r="D18" s="37">
        <v>0</v>
      </c>
      <c r="E18" s="37">
        <v>0</v>
      </c>
      <c r="F18" s="47">
        <v>0</v>
      </c>
    </row>
    <row r="19" spans="1:6" hidden="1" x14ac:dyDescent="0.2">
      <c r="A19" s="31"/>
      <c r="B19" s="31"/>
      <c r="C19" s="31" t="s">
        <v>1980</v>
      </c>
      <c r="D19" s="37">
        <v>0</v>
      </c>
      <c r="E19" s="37">
        <v>0</v>
      </c>
      <c r="F19" s="47">
        <v>0</v>
      </c>
    </row>
    <row r="20" spans="1:6" hidden="1" x14ac:dyDescent="0.2">
      <c r="A20" s="31"/>
      <c r="B20" s="31"/>
      <c r="C20" s="31" t="s">
        <v>1981</v>
      </c>
      <c r="D20" s="37">
        <v>0</v>
      </c>
      <c r="E20" s="37">
        <v>0</v>
      </c>
      <c r="F20" s="47">
        <v>0</v>
      </c>
    </row>
    <row r="21" spans="1:6" hidden="1" x14ac:dyDescent="0.2">
      <c r="A21" s="31"/>
      <c r="B21" s="31"/>
      <c r="C21" s="31" t="s">
        <v>1982</v>
      </c>
      <c r="D21" s="37">
        <v>0</v>
      </c>
      <c r="E21" s="37">
        <v>0</v>
      </c>
      <c r="F21" s="47">
        <v>0</v>
      </c>
    </row>
    <row r="22" spans="1:6" hidden="1" x14ac:dyDescent="0.2">
      <c r="A22" s="31"/>
      <c r="B22" s="31"/>
      <c r="C22" s="31" t="s">
        <v>1983</v>
      </c>
      <c r="D22" s="37">
        <v>0</v>
      </c>
      <c r="E22" s="37">
        <v>0</v>
      </c>
      <c r="F22" s="47">
        <v>0</v>
      </c>
    </row>
    <row r="23" spans="1:6" hidden="1" x14ac:dyDescent="0.2">
      <c r="A23" s="31"/>
      <c r="B23" s="31"/>
      <c r="C23" s="31" t="s">
        <v>1984</v>
      </c>
      <c r="D23" s="37">
        <v>0</v>
      </c>
      <c r="E23" s="37">
        <v>0</v>
      </c>
      <c r="F23" s="47">
        <v>0</v>
      </c>
    </row>
    <row r="24" spans="1:6" hidden="1" x14ac:dyDescent="0.2">
      <c r="A24" s="31"/>
      <c r="B24" s="31"/>
      <c r="C24" s="31" t="s">
        <v>1985</v>
      </c>
      <c r="D24" s="37">
        <v>0</v>
      </c>
      <c r="E24" s="37">
        <v>0</v>
      </c>
      <c r="F24" s="47">
        <v>0</v>
      </c>
    </row>
    <row r="25" spans="1:6" hidden="1" x14ac:dyDescent="0.2">
      <c r="A25" s="31"/>
      <c r="B25" s="31"/>
      <c r="C25" s="31" t="s">
        <v>1986</v>
      </c>
      <c r="D25" s="37">
        <v>0</v>
      </c>
      <c r="E25" s="37">
        <v>0</v>
      </c>
      <c r="F25" s="47">
        <v>0</v>
      </c>
    </row>
    <row r="26" spans="1:6" hidden="1" x14ac:dyDescent="0.2">
      <c r="A26" s="31"/>
      <c r="B26" s="31"/>
      <c r="C26" s="31" t="s">
        <v>1987</v>
      </c>
      <c r="D26" s="37">
        <v>0</v>
      </c>
      <c r="E26" s="37">
        <v>0</v>
      </c>
      <c r="F26" s="47">
        <v>0</v>
      </c>
    </row>
    <row r="27" spans="1:6" hidden="1" x14ac:dyDescent="0.2">
      <c r="A27" s="31"/>
      <c r="B27" s="31"/>
      <c r="C27" s="31" t="s">
        <v>1988</v>
      </c>
      <c r="D27" s="37">
        <v>0</v>
      </c>
      <c r="E27" s="37">
        <v>0</v>
      </c>
      <c r="F27" s="47">
        <v>0</v>
      </c>
    </row>
    <row r="28" spans="1:6" hidden="1" x14ac:dyDescent="0.2">
      <c r="A28" s="31"/>
      <c r="B28" s="31"/>
      <c r="C28" s="31" t="s">
        <v>1989</v>
      </c>
      <c r="D28" s="37">
        <v>0</v>
      </c>
      <c r="E28" s="37">
        <v>0</v>
      </c>
      <c r="F28" s="47">
        <v>0</v>
      </c>
    </row>
    <row r="29" spans="1:6" hidden="1" x14ac:dyDescent="0.2">
      <c r="A29" s="31" t="s">
        <v>1990</v>
      </c>
      <c r="B29" s="31"/>
      <c r="C29" s="31"/>
      <c r="D29" s="37">
        <v>0</v>
      </c>
      <c r="E29" s="37">
        <v>0</v>
      </c>
      <c r="F29" s="47"/>
    </row>
    <row r="30" spans="1:6" hidden="1" x14ac:dyDescent="0.2">
      <c r="A30" s="31"/>
      <c r="B30" s="31"/>
      <c r="C30" s="31"/>
      <c r="D30" s="37"/>
      <c r="E30" s="37"/>
      <c r="F30" s="47"/>
    </row>
    <row r="31" spans="1:6" x14ac:dyDescent="0.2">
      <c r="A31" s="31" t="s">
        <v>2043</v>
      </c>
      <c r="B31" s="31" t="s">
        <v>2044</v>
      </c>
      <c r="C31" s="31" t="s">
        <v>1978</v>
      </c>
      <c r="D31" s="37">
        <v>0</v>
      </c>
      <c r="E31" s="37">
        <v>0</v>
      </c>
      <c r="F31" s="47">
        <v>0</v>
      </c>
    </row>
    <row r="32" spans="1:6" x14ac:dyDescent="0.2">
      <c r="A32" s="31"/>
      <c r="B32" s="31"/>
      <c r="C32" s="31" t="s">
        <v>1979</v>
      </c>
      <c r="D32" s="37">
        <v>0</v>
      </c>
      <c r="E32" s="37">
        <v>0</v>
      </c>
      <c r="F32" s="47">
        <v>0</v>
      </c>
    </row>
    <row r="33" spans="1:6" x14ac:dyDescent="0.2">
      <c r="A33" s="31"/>
      <c r="B33" s="31"/>
      <c r="C33" s="31" t="s">
        <v>1980</v>
      </c>
      <c r="D33" s="37">
        <v>0</v>
      </c>
      <c r="E33" s="37">
        <v>0</v>
      </c>
      <c r="F33" s="47">
        <v>0</v>
      </c>
    </row>
    <row r="34" spans="1:6" x14ac:dyDescent="0.2">
      <c r="A34" s="31"/>
      <c r="B34" s="31"/>
      <c r="C34" s="31" t="s">
        <v>1981</v>
      </c>
      <c r="D34" s="37">
        <v>0</v>
      </c>
      <c r="E34" s="37">
        <v>0</v>
      </c>
      <c r="F34" s="47">
        <v>0</v>
      </c>
    </row>
    <row r="35" spans="1:6" x14ac:dyDescent="0.2">
      <c r="A35" s="31"/>
      <c r="B35" s="31"/>
      <c r="C35" s="31" t="s">
        <v>1982</v>
      </c>
      <c r="D35" s="37">
        <v>0</v>
      </c>
      <c r="E35" s="37">
        <v>0</v>
      </c>
      <c r="F35" s="47">
        <v>0</v>
      </c>
    </row>
    <row r="36" spans="1:6" x14ac:dyDescent="0.2">
      <c r="A36" s="31"/>
      <c r="B36" s="31"/>
      <c r="C36" s="31" t="s">
        <v>1983</v>
      </c>
      <c r="D36" s="37">
        <v>0</v>
      </c>
      <c r="E36" s="37">
        <v>0</v>
      </c>
      <c r="F36" s="47">
        <v>0</v>
      </c>
    </row>
    <row r="37" spans="1:6" x14ac:dyDescent="0.2">
      <c r="A37" s="31"/>
      <c r="B37" s="31"/>
      <c r="C37" s="31" t="s">
        <v>1984</v>
      </c>
      <c r="D37" s="37">
        <v>0</v>
      </c>
      <c r="E37" s="37">
        <v>0</v>
      </c>
      <c r="F37" s="47">
        <v>0</v>
      </c>
    </row>
    <row r="38" spans="1:6" x14ac:dyDescent="0.2">
      <c r="A38" s="31"/>
      <c r="B38" s="31"/>
      <c r="C38" s="31" t="s">
        <v>1985</v>
      </c>
      <c r="D38" s="37">
        <v>0</v>
      </c>
      <c r="E38" s="37">
        <v>0</v>
      </c>
      <c r="F38" s="47">
        <v>0</v>
      </c>
    </row>
    <row r="39" spans="1:6" x14ac:dyDescent="0.2">
      <c r="A39" s="31"/>
      <c r="B39" s="31"/>
      <c r="C39" s="31" t="s">
        <v>1986</v>
      </c>
      <c r="D39" s="37">
        <v>0</v>
      </c>
      <c r="E39" s="37">
        <v>0</v>
      </c>
      <c r="F39" s="47">
        <v>0</v>
      </c>
    </row>
    <row r="40" spans="1:6" x14ac:dyDescent="0.2">
      <c r="A40" s="31"/>
      <c r="B40" s="31"/>
      <c r="C40" s="31" t="s">
        <v>1987</v>
      </c>
      <c r="D40" s="37">
        <v>0</v>
      </c>
      <c r="E40" s="37">
        <v>0</v>
      </c>
      <c r="F40" s="47">
        <v>0</v>
      </c>
    </row>
    <row r="41" spans="1:6" x14ac:dyDescent="0.2">
      <c r="A41" s="31"/>
      <c r="B41" s="31"/>
      <c r="C41" s="31" t="s">
        <v>1988</v>
      </c>
      <c r="D41" s="37">
        <v>0</v>
      </c>
      <c r="E41" s="37">
        <v>0</v>
      </c>
      <c r="F41" s="47">
        <v>0</v>
      </c>
    </row>
    <row r="42" spans="1:6" x14ac:dyDescent="0.2">
      <c r="A42" s="31"/>
      <c r="B42" s="31"/>
      <c r="C42" s="31" t="s">
        <v>1989</v>
      </c>
      <c r="D42" s="37">
        <v>0</v>
      </c>
      <c r="E42" s="37">
        <v>0</v>
      </c>
      <c r="F42" s="47">
        <v>0</v>
      </c>
    </row>
    <row r="43" spans="1:6" x14ac:dyDescent="0.2">
      <c r="A43" s="31" t="s">
        <v>1990</v>
      </c>
      <c r="B43" s="31"/>
      <c r="C43" s="31"/>
      <c r="D43" s="37">
        <v>0</v>
      </c>
      <c r="E43" s="37">
        <v>0</v>
      </c>
      <c r="F43" s="47">
        <v>0</v>
      </c>
    </row>
    <row r="44" spans="1:6" x14ac:dyDescent="0.2">
      <c r="A44" s="31"/>
      <c r="B44" s="31"/>
      <c r="C44" s="31"/>
      <c r="D44" s="37"/>
      <c r="E44" s="37"/>
      <c r="F44" s="47"/>
    </row>
    <row r="45" spans="1:6" x14ac:dyDescent="0.2">
      <c r="A45" s="49" t="s">
        <v>2009</v>
      </c>
      <c r="B45" s="49"/>
      <c r="C45" s="49"/>
      <c r="D45" s="47">
        <v>38322.18</v>
      </c>
      <c r="E45" s="47">
        <v>50000</v>
      </c>
      <c r="F45" s="47">
        <f>SUM(F3:F43)</f>
        <v>50000</v>
      </c>
    </row>
    <row r="47" spans="1:6" x14ac:dyDescent="0.2">
      <c r="A47" s="4" t="s">
        <v>2045</v>
      </c>
      <c r="B47" s="31"/>
      <c r="C47" s="31"/>
      <c r="D47" s="37"/>
      <c r="E47" s="37"/>
      <c r="F47" s="37"/>
    </row>
    <row r="48" spans="1:6" x14ac:dyDescent="0.2">
      <c r="A48" s="31" t="s">
        <v>2046</v>
      </c>
      <c r="B48" s="31" t="s">
        <v>2047</v>
      </c>
      <c r="C48" s="31" t="s">
        <v>1978</v>
      </c>
      <c r="D48" s="37">
        <v>1080</v>
      </c>
      <c r="E48" s="37">
        <v>0</v>
      </c>
      <c r="F48" s="47">
        <v>0</v>
      </c>
    </row>
    <row r="49" spans="1:6" x14ac:dyDescent="0.2">
      <c r="A49" s="31"/>
      <c r="B49" s="31"/>
      <c r="C49" s="31" t="s">
        <v>1979</v>
      </c>
      <c r="D49" s="37">
        <v>0</v>
      </c>
      <c r="E49" s="37">
        <v>0</v>
      </c>
      <c r="F49" s="47">
        <v>0</v>
      </c>
    </row>
    <row r="50" spans="1:6" x14ac:dyDescent="0.2">
      <c r="A50" s="31"/>
      <c r="B50" s="31"/>
      <c r="C50" s="31" t="s">
        <v>1980</v>
      </c>
      <c r="D50" s="37">
        <v>0</v>
      </c>
      <c r="E50" s="37">
        <v>0</v>
      </c>
      <c r="F50" s="47">
        <v>0</v>
      </c>
    </row>
    <row r="51" spans="1:6" x14ac:dyDescent="0.2">
      <c r="A51" s="31"/>
      <c r="B51" s="31"/>
      <c r="C51" s="31" t="s">
        <v>1981</v>
      </c>
      <c r="D51" s="37">
        <v>0</v>
      </c>
      <c r="E51" s="37">
        <v>0</v>
      </c>
      <c r="F51" s="47">
        <v>0</v>
      </c>
    </row>
    <row r="52" spans="1:6" x14ac:dyDescent="0.2">
      <c r="A52" s="31"/>
      <c r="B52" s="31"/>
      <c r="C52" s="31" t="s">
        <v>1982</v>
      </c>
      <c r="D52" s="37">
        <v>0</v>
      </c>
      <c r="E52" s="37">
        <v>0</v>
      </c>
      <c r="F52" s="47">
        <v>0</v>
      </c>
    </row>
    <row r="53" spans="1:6" x14ac:dyDescent="0.2">
      <c r="A53" s="31"/>
      <c r="B53" s="31"/>
      <c r="C53" s="31" t="s">
        <v>1983</v>
      </c>
      <c r="D53" s="37">
        <v>0</v>
      </c>
      <c r="E53" s="37">
        <v>0</v>
      </c>
      <c r="F53" s="47">
        <v>0</v>
      </c>
    </row>
    <row r="54" spans="1:6" x14ac:dyDescent="0.2">
      <c r="A54" s="31"/>
      <c r="B54" s="31"/>
      <c r="C54" s="31" t="s">
        <v>1984</v>
      </c>
      <c r="D54" s="37">
        <v>0</v>
      </c>
      <c r="E54" s="37">
        <v>0</v>
      </c>
      <c r="F54" s="47">
        <v>0</v>
      </c>
    </row>
    <row r="55" spans="1:6" x14ac:dyDescent="0.2">
      <c r="A55" s="31"/>
      <c r="B55" s="31"/>
      <c r="C55" s="31" t="s">
        <v>1985</v>
      </c>
      <c r="D55" s="37">
        <v>0</v>
      </c>
      <c r="E55" s="37">
        <v>0</v>
      </c>
      <c r="F55" s="47">
        <v>0</v>
      </c>
    </row>
    <row r="56" spans="1:6" x14ac:dyDescent="0.2">
      <c r="A56" s="31"/>
      <c r="B56" s="31"/>
      <c r="C56" s="31" t="s">
        <v>1986</v>
      </c>
      <c r="D56" s="37">
        <v>0</v>
      </c>
      <c r="E56" s="37">
        <v>0</v>
      </c>
      <c r="F56" s="47">
        <v>0</v>
      </c>
    </row>
    <row r="57" spans="1:6" x14ac:dyDescent="0.2">
      <c r="A57" s="31"/>
      <c r="B57" s="31"/>
      <c r="C57" s="31" t="s">
        <v>1987</v>
      </c>
      <c r="D57" s="37">
        <v>0</v>
      </c>
      <c r="E57" s="37">
        <v>0</v>
      </c>
      <c r="F57" s="47">
        <v>0</v>
      </c>
    </row>
    <row r="58" spans="1:6" x14ac:dyDescent="0.2">
      <c r="A58" s="31"/>
      <c r="B58" s="31"/>
      <c r="C58" s="31" t="s">
        <v>1988</v>
      </c>
      <c r="D58" s="37">
        <v>0</v>
      </c>
      <c r="E58" s="37">
        <v>0</v>
      </c>
      <c r="F58" s="47">
        <v>0</v>
      </c>
    </row>
    <row r="59" spans="1:6" x14ac:dyDescent="0.2">
      <c r="A59" s="31"/>
      <c r="B59" s="31"/>
      <c r="C59" s="31" t="s">
        <v>1989</v>
      </c>
      <c r="D59" s="37">
        <v>0</v>
      </c>
      <c r="E59" s="37">
        <v>0</v>
      </c>
      <c r="F59" s="47">
        <v>0</v>
      </c>
    </row>
    <row r="60" spans="1:6" x14ac:dyDescent="0.2">
      <c r="A60" s="31" t="s">
        <v>1990</v>
      </c>
      <c r="B60" s="31"/>
      <c r="C60" s="31"/>
      <c r="D60" s="37">
        <v>0</v>
      </c>
      <c r="E60" s="37">
        <v>0</v>
      </c>
      <c r="F60" s="47">
        <v>0</v>
      </c>
    </row>
    <row r="61" spans="1:6" x14ac:dyDescent="0.2">
      <c r="A61" s="31"/>
      <c r="B61" s="31"/>
      <c r="C61" s="31"/>
      <c r="D61" s="37"/>
      <c r="E61" s="37"/>
      <c r="F61" s="47"/>
    </row>
    <row r="62" spans="1:6" x14ac:dyDescent="0.2">
      <c r="A62" s="31" t="s">
        <v>2048</v>
      </c>
      <c r="B62" s="31" t="s">
        <v>2049</v>
      </c>
      <c r="C62" s="31" t="s">
        <v>1978</v>
      </c>
      <c r="D62" s="37">
        <v>0</v>
      </c>
      <c r="E62" s="37">
        <v>0</v>
      </c>
      <c r="F62" s="47">
        <v>0</v>
      </c>
    </row>
    <row r="63" spans="1:6" x14ac:dyDescent="0.2">
      <c r="A63" s="31"/>
      <c r="B63" s="31"/>
      <c r="C63" s="31" t="s">
        <v>1979</v>
      </c>
      <c r="D63" s="37">
        <v>0</v>
      </c>
      <c r="E63" s="37">
        <v>0</v>
      </c>
      <c r="F63" s="47">
        <v>0</v>
      </c>
    </row>
    <row r="64" spans="1:6" x14ac:dyDescent="0.2">
      <c r="A64" s="31"/>
      <c r="B64" s="31"/>
      <c r="C64" s="31" t="s">
        <v>1980</v>
      </c>
      <c r="D64" s="37">
        <v>0</v>
      </c>
      <c r="E64" s="37">
        <v>0</v>
      </c>
      <c r="F64" s="47">
        <v>0</v>
      </c>
    </row>
    <row r="65" spans="1:6" x14ac:dyDescent="0.2">
      <c r="A65" s="31"/>
      <c r="B65" s="31"/>
      <c r="C65" s="31" t="s">
        <v>1981</v>
      </c>
      <c r="D65" s="37">
        <v>0</v>
      </c>
      <c r="E65" s="37">
        <v>0</v>
      </c>
      <c r="F65" s="47">
        <v>0</v>
      </c>
    </row>
    <row r="66" spans="1:6" x14ac:dyDescent="0.2">
      <c r="A66" s="31"/>
      <c r="B66" s="31"/>
      <c r="C66" s="31" t="s">
        <v>1982</v>
      </c>
      <c r="D66" s="37">
        <v>0</v>
      </c>
      <c r="E66" s="37">
        <v>0</v>
      </c>
      <c r="F66" s="47">
        <v>0</v>
      </c>
    </row>
    <row r="67" spans="1:6" x14ac:dyDescent="0.2">
      <c r="A67" s="31"/>
      <c r="B67" s="31"/>
      <c r="C67" s="31" t="s">
        <v>1983</v>
      </c>
      <c r="D67" s="37">
        <v>0</v>
      </c>
      <c r="E67" s="37">
        <v>0</v>
      </c>
      <c r="F67" s="47">
        <v>0</v>
      </c>
    </row>
    <row r="68" spans="1:6" x14ac:dyDescent="0.2">
      <c r="A68" s="31"/>
      <c r="B68" s="31"/>
      <c r="C68" s="31" t="s">
        <v>1984</v>
      </c>
      <c r="D68" s="37">
        <v>0</v>
      </c>
      <c r="E68" s="37">
        <v>0</v>
      </c>
      <c r="F68" s="47">
        <v>0</v>
      </c>
    </row>
    <row r="69" spans="1:6" x14ac:dyDescent="0.2">
      <c r="A69" s="31"/>
      <c r="B69" s="31"/>
      <c r="C69" s="31" t="s">
        <v>1985</v>
      </c>
      <c r="D69" s="37">
        <v>0</v>
      </c>
      <c r="E69" s="37">
        <v>0</v>
      </c>
      <c r="F69" s="47">
        <v>0</v>
      </c>
    </row>
    <row r="70" spans="1:6" x14ac:dyDescent="0.2">
      <c r="A70" s="31"/>
      <c r="B70" s="31"/>
      <c r="C70" s="31" t="s">
        <v>1986</v>
      </c>
      <c r="D70" s="37">
        <v>0</v>
      </c>
      <c r="E70" s="37">
        <v>0</v>
      </c>
      <c r="F70" s="47">
        <v>0</v>
      </c>
    </row>
    <row r="71" spans="1:6" x14ac:dyDescent="0.2">
      <c r="A71" s="31"/>
      <c r="B71" s="31"/>
      <c r="C71" s="31" t="s">
        <v>1987</v>
      </c>
      <c r="D71" s="37">
        <v>0</v>
      </c>
      <c r="E71" s="37">
        <v>0</v>
      </c>
      <c r="F71" s="47">
        <v>0</v>
      </c>
    </row>
    <row r="72" spans="1:6" x14ac:dyDescent="0.2">
      <c r="A72" s="31"/>
      <c r="B72" s="31"/>
      <c r="C72" s="31" t="s">
        <v>1988</v>
      </c>
      <c r="D72" s="37">
        <v>0</v>
      </c>
      <c r="E72" s="37">
        <v>0</v>
      </c>
      <c r="F72" s="47">
        <v>0</v>
      </c>
    </row>
    <row r="73" spans="1:6" x14ac:dyDescent="0.2">
      <c r="A73" s="31"/>
      <c r="B73" s="31"/>
      <c r="C73" s="31" t="s">
        <v>1989</v>
      </c>
      <c r="D73" s="37">
        <v>0</v>
      </c>
      <c r="E73" s="37">
        <v>0</v>
      </c>
      <c r="F73" s="47">
        <v>0</v>
      </c>
    </row>
    <row r="74" spans="1:6" x14ac:dyDescent="0.2">
      <c r="A74" s="31" t="s">
        <v>1990</v>
      </c>
      <c r="B74" s="31"/>
      <c r="C74" s="31"/>
      <c r="D74" s="37">
        <v>0</v>
      </c>
      <c r="E74" s="37">
        <v>0</v>
      </c>
      <c r="F74" s="47">
        <v>0</v>
      </c>
    </row>
    <row r="75" spans="1:6" x14ac:dyDescent="0.2">
      <c r="A75" s="31"/>
      <c r="B75" s="31"/>
      <c r="C75" s="31"/>
      <c r="D75" s="37"/>
      <c r="E75" s="37"/>
      <c r="F75" s="47"/>
    </row>
    <row r="76" spans="1:6" x14ac:dyDescent="0.2">
      <c r="A76" s="31" t="s">
        <v>2050</v>
      </c>
      <c r="B76" s="31" t="s">
        <v>2051</v>
      </c>
      <c r="C76" s="31" t="s">
        <v>1978</v>
      </c>
      <c r="D76" s="37">
        <v>22276</v>
      </c>
      <c r="E76" s="37">
        <v>0</v>
      </c>
      <c r="F76" s="47">
        <v>22276</v>
      </c>
    </row>
    <row r="77" spans="1:6" x14ac:dyDescent="0.2">
      <c r="A77" s="31"/>
      <c r="B77" s="31"/>
      <c r="C77" s="31" t="s">
        <v>1979</v>
      </c>
      <c r="D77" s="37">
        <v>0</v>
      </c>
      <c r="E77" s="37">
        <v>279.99</v>
      </c>
      <c r="F77" s="47">
        <v>0</v>
      </c>
    </row>
    <row r="78" spans="1:6" x14ac:dyDescent="0.2">
      <c r="A78" s="31"/>
      <c r="B78" s="31"/>
      <c r="C78" s="31" t="s">
        <v>1980</v>
      </c>
      <c r="D78" s="37">
        <v>0</v>
      </c>
      <c r="E78" s="37">
        <v>0</v>
      </c>
      <c r="F78" s="47">
        <v>0</v>
      </c>
    </row>
    <row r="79" spans="1:6" x14ac:dyDescent="0.2">
      <c r="A79" s="31"/>
      <c r="B79" s="31"/>
      <c r="C79" s="31" t="s">
        <v>1981</v>
      </c>
      <c r="D79" s="37">
        <v>0</v>
      </c>
      <c r="E79" s="37">
        <v>0</v>
      </c>
      <c r="F79" s="47">
        <v>0</v>
      </c>
    </row>
    <row r="80" spans="1:6" x14ac:dyDescent="0.2">
      <c r="A80" s="31"/>
      <c r="B80" s="31"/>
      <c r="C80" s="31" t="s">
        <v>1982</v>
      </c>
      <c r="D80" s="37">
        <v>0</v>
      </c>
      <c r="E80" s="37">
        <v>8704.5</v>
      </c>
      <c r="F80" s="47">
        <v>0</v>
      </c>
    </row>
    <row r="81" spans="1:6" x14ac:dyDescent="0.2">
      <c r="A81" s="31"/>
      <c r="B81" s="31"/>
      <c r="C81" s="31" t="s">
        <v>1983</v>
      </c>
      <c r="D81" s="37">
        <v>0</v>
      </c>
      <c r="E81" s="37">
        <v>1436.3</v>
      </c>
      <c r="F81" s="47">
        <v>0</v>
      </c>
    </row>
    <row r="82" spans="1:6" x14ac:dyDescent="0.2">
      <c r="A82" s="31"/>
      <c r="B82" s="31"/>
      <c r="C82" s="31" t="s">
        <v>1984</v>
      </c>
      <c r="D82" s="37">
        <v>0</v>
      </c>
      <c r="E82" s="37">
        <v>1700.27</v>
      </c>
      <c r="F82" s="47">
        <v>0</v>
      </c>
    </row>
    <row r="83" spans="1:6" x14ac:dyDescent="0.2">
      <c r="A83" s="31"/>
      <c r="B83" s="31"/>
      <c r="C83" s="31" t="s">
        <v>1985</v>
      </c>
      <c r="D83" s="37">
        <v>0</v>
      </c>
      <c r="E83" s="37">
        <v>768.15</v>
      </c>
      <c r="F83" s="47">
        <v>0</v>
      </c>
    </row>
    <row r="84" spans="1:6" x14ac:dyDescent="0.2">
      <c r="A84" s="31"/>
      <c r="B84" s="31"/>
      <c r="C84" s="31" t="s">
        <v>1986</v>
      </c>
      <c r="D84" s="37">
        <v>0</v>
      </c>
      <c r="E84" s="37">
        <v>643.86</v>
      </c>
      <c r="F84" s="47">
        <v>0</v>
      </c>
    </row>
    <row r="85" spans="1:6" x14ac:dyDescent="0.2">
      <c r="A85" s="31"/>
      <c r="B85" s="31"/>
      <c r="C85" s="31" t="s">
        <v>1987</v>
      </c>
      <c r="D85" s="37">
        <v>0</v>
      </c>
      <c r="E85" s="37">
        <v>4331.45</v>
      </c>
      <c r="F85" s="47">
        <v>0</v>
      </c>
    </row>
    <row r="86" spans="1:6" x14ac:dyDescent="0.2">
      <c r="A86" s="31"/>
      <c r="B86" s="31"/>
      <c r="C86" s="31" t="s">
        <v>1988</v>
      </c>
      <c r="D86" s="37">
        <v>0</v>
      </c>
      <c r="E86" s="37">
        <v>0</v>
      </c>
      <c r="F86" s="47">
        <v>0</v>
      </c>
    </row>
    <row r="87" spans="1:6" x14ac:dyDescent="0.2">
      <c r="A87" s="31"/>
      <c r="B87" s="31"/>
      <c r="C87" s="31" t="s">
        <v>1989</v>
      </c>
      <c r="D87" s="37">
        <v>0</v>
      </c>
      <c r="E87" s="37">
        <v>0</v>
      </c>
      <c r="F87" s="47">
        <v>0</v>
      </c>
    </row>
    <row r="88" spans="1:6" x14ac:dyDescent="0.2">
      <c r="A88" s="31" t="s">
        <v>1990</v>
      </c>
      <c r="B88" s="31"/>
      <c r="C88" s="31"/>
      <c r="D88" s="5">
        <v>22276</v>
      </c>
      <c r="E88" s="5">
        <f>SUM(E76:E87)</f>
        <v>17864.52</v>
      </c>
      <c r="F88" s="48">
        <v>22276</v>
      </c>
    </row>
    <row r="89" spans="1:6" x14ac:dyDescent="0.2">
      <c r="A89" s="31"/>
      <c r="B89" s="31"/>
      <c r="C89" s="31"/>
      <c r="D89" s="37"/>
      <c r="E89" s="37"/>
      <c r="F89" s="47"/>
    </row>
    <row r="90" spans="1:6" x14ac:dyDescent="0.2">
      <c r="A90" s="31" t="s">
        <v>2052</v>
      </c>
      <c r="B90" s="31" t="s">
        <v>2053</v>
      </c>
      <c r="C90" s="31" t="s">
        <v>1978</v>
      </c>
      <c r="D90" s="37">
        <v>0</v>
      </c>
      <c r="E90" s="37">
        <v>0</v>
      </c>
      <c r="F90" s="47">
        <v>0</v>
      </c>
    </row>
    <row r="91" spans="1:6" x14ac:dyDescent="0.2">
      <c r="A91" s="31"/>
      <c r="B91" s="31"/>
      <c r="C91" s="31" t="s">
        <v>1979</v>
      </c>
      <c r="D91" s="37">
        <v>0</v>
      </c>
      <c r="E91" s="37">
        <v>0</v>
      </c>
      <c r="F91" s="47">
        <v>0</v>
      </c>
    </row>
    <row r="92" spans="1:6" x14ac:dyDescent="0.2">
      <c r="A92" s="31"/>
      <c r="B92" s="31"/>
      <c r="C92" s="31" t="s">
        <v>1980</v>
      </c>
      <c r="D92" s="37">
        <v>0</v>
      </c>
      <c r="E92" s="37">
        <v>0</v>
      </c>
      <c r="F92" s="47">
        <v>0</v>
      </c>
    </row>
    <row r="93" spans="1:6" x14ac:dyDescent="0.2">
      <c r="A93" s="31"/>
      <c r="B93" s="31"/>
      <c r="C93" s="31" t="s">
        <v>1981</v>
      </c>
      <c r="D93" s="37">
        <v>0</v>
      </c>
      <c r="E93" s="37">
        <v>0</v>
      </c>
      <c r="F93" s="47">
        <v>0</v>
      </c>
    </row>
    <row r="94" spans="1:6" x14ac:dyDescent="0.2">
      <c r="A94" s="31"/>
      <c r="B94" s="31"/>
      <c r="C94" s="31" t="s">
        <v>1982</v>
      </c>
      <c r="D94" s="37">
        <v>0</v>
      </c>
      <c r="E94" s="37">
        <v>0</v>
      </c>
      <c r="F94" s="47">
        <v>0</v>
      </c>
    </row>
    <row r="95" spans="1:6" x14ac:dyDescent="0.2">
      <c r="A95" s="31"/>
      <c r="B95" s="31"/>
      <c r="C95" s="31" t="s">
        <v>1983</v>
      </c>
      <c r="D95" s="37">
        <v>0</v>
      </c>
      <c r="E95" s="37">
        <v>0</v>
      </c>
      <c r="F95" s="47">
        <v>0</v>
      </c>
    </row>
    <row r="96" spans="1:6" x14ac:dyDescent="0.2">
      <c r="A96" s="31"/>
      <c r="B96" s="31"/>
      <c r="C96" s="31" t="s">
        <v>1984</v>
      </c>
      <c r="D96" s="37">
        <v>0</v>
      </c>
      <c r="E96" s="37">
        <v>0</v>
      </c>
      <c r="F96" s="47">
        <v>0</v>
      </c>
    </row>
    <row r="97" spans="1:6" x14ac:dyDescent="0.2">
      <c r="A97" s="31"/>
      <c r="B97" s="31"/>
      <c r="C97" s="31" t="s">
        <v>1985</v>
      </c>
      <c r="D97" s="37">
        <v>0</v>
      </c>
      <c r="E97" s="37">
        <v>0</v>
      </c>
      <c r="F97" s="47">
        <v>0</v>
      </c>
    </row>
    <row r="98" spans="1:6" x14ac:dyDescent="0.2">
      <c r="A98" s="31"/>
      <c r="B98" s="31"/>
      <c r="C98" s="31" t="s">
        <v>1986</v>
      </c>
      <c r="D98" s="37">
        <v>0</v>
      </c>
      <c r="E98" s="37">
        <v>0</v>
      </c>
      <c r="F98" s="47">
        <v>0</v>
      </c>
    </row>
    <row r="99" spans="1:6" x14ac:dyDescent="0.2">
      <c r="A99" s="31"/>
      <c r="B99" s="31"/>
      <c r="C99" s="31" t="s">
        <v>1987</v>
      </c>
      <c r="D99" s="37">
        <v>0</v>
      </c>
      <c r="E99" s="37">
        <v>0</v>
      </c>
      <c r="F99" s="47">
        <v>0</v>
      </c>
    </row>
    <row r="100" spans="1:6" x14ac:dyDescent="0.2">
      <c r="A100" s="31"/>
      <c r="B100" s="31"/>
      <c r="C100" s="31" t="s">
        <v>1988</v>
      </c>
      <c r="D100" s="37">
        <v>0</v>
      </c>
      <c r="E100" s="37">
        <v>0</v>
      </c>
      <c r="F100" s="47">
        <v>0</v>
      </c>
    </row>
    <row r="101" spans="1:6" x14ac:dyDescent="0.2">
      <c r="A101" s="31"/>
      <c r="B101" s="31"/>
      <c r="C101" s="31" t="s">
        <v>1989</v>
      </c>
      <c r="D101" s="37">
        <v>0</v>
      </c>
      <c r="E101" s="37">
        <v>0</v>
      </c>
      <c r="F101" s="47">
        <v>0</v>
      </c>
    </row>
    <row r="102" spans="1:6" x14ac:dyDescent="0.2">
      <c r="A102" s="31" t="s">
        <v>1990</v>
      </c>
      <c r="B102" s="31"/>
      <c r="C102" s="31"/>
      <c r="D102" s="37">
        <v>0</v>
      </c>
      <c r="E102" s="37">
        <v>0</v>
      </c>
      <c r="F102" s="47">
        <v>0</v>
      </c>
    </row>
    <row r="103" spans="1:6" x14ac:dyDescent="0.2">
      <c r="A103" s="31"/>
      <c r="B103" s="31"/>
      <c r="C103" s="31"/>
      <c r="D103" s="37"/>
      <c r="E103" s="37"/>
      <c r="F103" s="47"/>
    </row>
    <row r="104" spans="1:6" x14ac:dyDescent="0.2">
      <c r="A104" s="31" t="s">
        <v>2054</v>
      </c>
      <c r="B104" s="31" t="s">
        <v>2055</v>
      </c>
      <c r="C104" s="31" t="s">
        <v>1978</v>
      </c>
      <c r="D104" s="37">
        <v>35000</v>
      </c>
      <c r="E104" s="37">
        <v>0</v>
      </c>
      <c r="F104" s="47">
        <v>13862</v>
      </c>
    </row>
    <row r="105" spans="1:6" x14ac:dyDescent="0.2">
      <c r="A105" s="31"/>
      <c r="B105" s="31"/>
      <c r="C105" s="31" t="s">
        <v>1979</v>
      </c>
      <c r="D105" s="37">
        <v>0</v>
      </c>
      <c r="E105" s="37">
        <v>0</v>
      </c>
      <c r="F105" s="47">
        <v>0</v>
      </c>
    </row>
    <row r="106" spans="1:6" x14ac:dyDescent="0.2">
      <c r="A106" s="31"/>
      <c r="B106" s="31"/>
      <c r="C106" s="31" t="s">
        <v>1980</v>
      </c>
      <c r="D106" s="37">
        <v>0</v>
      </c>
      <c r="E106" s="37">
        <v>6599.99</v>
      </c>
      <c r="F106" s="47">
        <v>0</v>
      </c>
    </row>
    <row r="107" spans="1:6" x14ac:dyDescent="0.2">
      <c r="A107" s="31"/>
      <c r="B107" s="31"/>
      <c r="C107" s="31" t="s">
        <v>1981</v>
      </c>
      <c r="D107" s="37">
        <v>0</v>
      </c>
      <c r="E107" s="37">
        <v>0</v>
      </c>
      <c r="F107" s="47">
        <v>0</v>
      </c>
    </row>
    <row r="108" spans="1:6" x14ac:dyDescent="0.2">
      <c r="A108" s="31"/>
      <c r="B108" s="31"/>
      <c r="C108" s="31" t="s">
        <v>1982</v>
      </c>
      <c r="D108" s="37">
        <v>0</v>
      </c>
      <c r="E108" s="37">
        <v>0</v>
      </c>
      <c r="F108" s="47">
        <v>0</v>
      </c>
    </row>
    <row r="109" spans="1:6" x14ac:dyDescent="0.2">
      <c r="A109" s="31"/>
      <c r="B109" s="31"/>
      <c r="C109" s="31" t="s">
        <v>1983</v>
      </c>
      <c r="D109" s="37">
        <v>0</v>
      </c>
      <c r="E109" s="37">
        <v>0</v>
      </c>
      <c r="F109" s="47">
        <v>0</v>
      </c>
    </row>
    <row r="110" spans="1:6" x14ac:dyDescent="0.2">
      <c r="A110" s="31"/>
      <c r="B110" s="31"/>
      <c r="C110" s="31" t="s">
        <v>1984</v>
      </c>
      <c r="D110" s="37">
        <v>0</v>
      </c>
      <c r="E110" s="37">
        <v>0</v>
      </c>
      <c r="F110" s="47">
        <v>0</v>
      </c>
    </row>
    <row r="111" spans="1:6" x14ac:dyDescent="0.2">
      <c r="A111" s="31"/>
      <c r="B111" s="31"/>
      <c r="C111" s="31" t="s">
        <v>1985</v>
      </c>
      <c r="D111" s="37">
        <v>0</v>
      </c>
      <c r="E111" s="37">
        <v>0</v>
      </c>
      <c r="F111" s="47">
        <v>0</v>
      </c>
    </row>
    <row r="112" spans="1:6" x14ac:dyDescent="0.2">
      <c r="A112" s="31"/>
      <c r="B112" s="31"/>
      <c r="C112" s="31" t="s">
        <v>1986</v>
      </c>
      <c r="D112" s="37">
        <v>0</v>
      </c>
      <c r="E112" s="37">
        <v>0</v>
      </c>
      <c r="F112" s="47">
        <v>0</v>
      </c>
    </row>
    <row r="113" spans="1:6" x14ac:dyDescent="0.2">
      <c r="A113" s="31"/>
      <c r="B113" s="31"/>
      <c r="C113" s="31" t="s">
        <v>1987</v>
      </c>
      <c r="D113" s="37">
        <v>0</v>
      </c>
      <c r="E113" s="37">
        <v>0</v>
      </c>
      <c r="F113" s="47">
        <v>0</v>
      </c>
    </row>
    <row r="114" spans="1:6" x14ac:dyDescent="0.2">
      <c r="A114" s="31"/>
      <c r="B114" s="31"/>
      <c r="C114" s="31" t="s">
        <v>1988</v>
      </c>
      <c r="D114" s="37">
        <v>0</v>
      </c>
      <c r="E114" s="37">
        <v>0</v>
      </c>
      <c r="F114" s="47">
        <v>0</v>
      </c>
    </row>
    <row r="115" spans="1:6" x14ac:dyDescent="0.2">
      <c r="A115" s="31"/>
      <c r="B115" s="31"/>
      <c r="C115" s="31" t="s">
        <v>1989</v>
      </c>
      <c r="D115" s="37">
        <v>0</v>
      </c>
      <c r="E115" s="37">
        <v>0</v>
      </c>
      <c r="F115" s="47">
        <v>0</v>
      </c>
    </row>
    <row r="116" spans="1:6" x14ac:dyDescent="0.2">
      <c r="A116" s="31" t="s">
        <v>1990</v>
      </c>
      <c r="B116" s="31"/>
      <c r="C116" s="31"/>
      <c r="D116" s="5">
        <f>SUM(D104:D115)</f>
        <v>35000</v>
      </c>
      <c r="E116" s="5">
        <f>SUM(E104:E115)</f>
        <v>6599.99</v>
      </c>
      <c r="F116" s="48">
        <f>SUM(F104:F115)</f>
        <v>13862</v>
      </c>
    </row>
    <row r="117" spans="1:6" x14ac:dyDescent="0.2">
      <c r="A117" s="31"/>
      <c r="B117" s="31"/>
      <c r="C117" s="31"/>
      <c r="D117" s="37"/>
      <c r="E117" s="37"/>
      <c r="F117" s="47"/>
    </row>
    <row r="118" spans="1:6" x14ac:dyDescent="0.2">
      <c r="A118" s="31" t="s">
        <v>2056</v>
      </c>
      <c r="B118" s="31" t="s">
        <v>2057</v>
      </c>
      <c r="C118" s="31" t="s">
        <v>1978</v>
      </c>
      <c r="D118" s="37">
        <v>20000</v>
      </c>
      <c r="E118" s="37">
        <v>0</v>
      </c>
      <c r="F118" s="47">
        <v>13862</v>
      </c>
    </row>
    <row r="119" spans="1:6" x14ac:dyDescent="0.2">
      <c r="A119" s="31"/>
      <c r="B119" s="31"/>
      <c r="C119" s="31" t="s">
        <v>1979</v>
      </c>
      <c r="D119" s="37">
        <v>0</v>
      </c>
      <c r="E119" s="37">
        <v>0</v>
      </c>
      <c r="F119" s="47">
        <v>0</v>
      </c>
    </row>
    <row r="120" spans="1:6" x14ac:dyDescent="0.2">
      <c r="A120" s="31"/>
      <c r="B120" s="31"/>
      <c r="C120" s="31" t="s">
        <v>1980</v>
      </c>
      <c r="D120" s="37">
        <v>0</v>
      </c>
      <c r="E120" s="37">
        <v>0</v>
      </c>
      <c r="F120" s="47">
        <v>0</v>
      </c>
    </row>
    <row r="121" spans="1:6" x14ac:dyDescent="0.2">
      <c r="A121" s="31"/>
      <c r="B121" s="31"/>
      <c r="C121" s="31" t="s">
        <v>1981</v>
      </c>
      <c r="D121" s="37">
        <v>0</v>
      </c>
      <c r="E121" s="37">
        <v>0</v>
      </c>
      <c r="F121" s="47">
        <v>0</v>
      </c>
    </row>
    <row r="122" spans="1:6" x14ac:dyDescent="0.2">
      <c r="A122" s="31"/>
      <c r="B122" s="31"/>
      <c r="C122" s="31" t="s">
        <v>1982</v>
      </c>
      <c r="D122" s="37">
        <v>0</v>
      </c>
      <c r="E122" s="37">
        <v>0</v>
      </c>
      <c r="F122" s="47">
        <v>0</v>
      </c>
    </row>
    <row r="123" spans="1:6" x14ac:dyDescent="0.2">
      <c r="A123" s="31"/>
      <c r="B123" s="31"/>
      <c r="C123" s="31" t="s">
        <v>1983</v>
      </c>
      <c r="D123" s="37">
        <v>0</v>
      </c>
      <c r="E123" s="37">
        <v>8000</v>
      </c>
      <c r="F123" s="47">
        <v>0</v>
      </c>
    </row>
    <row r="124" spans="1:6" x14ac:dyDescent="0.2">
      <c r="A124" s="31"/>
      <c r="B124" s="31"/>
      <c r="C124" s="31" t="s">
        <v>1984</v>
      </c>
      <c r="D124" s="37">
        <v>0</v>
      </c>
      <c r="E124" s="37">
        <v>0</v>
      </c>
      <c r="F124" s="47">
        <v>0</v>
      </c>
    </row>
    <row r="125" spans="1:6" x14ac:dyDescent="0.2">
      <c r="A125" s="31"/>
      <c r="B125" s="31"/>
      <c r="C125" s="31" t="s">
        <v>1985</v>
      </c>
      <c r="D125" s="37">
        <v>0</v>
      </c>
      <c r="E125" s="37">
        <v>0</v>
      </c>
      <c r="F125" s="47">
        <v>0</v>
      </c>
    </row>
    <row r="126" spans="1:6" x14ac:dyDescent="0.2">
      <c r="A126" s="31"/>
      <c r="B126" s="31"/>
      <c r="C126" s="31" t="s">
        <v>1986</v>
      </c>
      <c r="D126" s="37">
        <v>0</v>
      </c>
      <c r="E126" s="37">
        <v>0</v>
      </c>
      <c r="F126" s="47">
        <v>0</v>
      </c>
    </row>
    <row r="127" spans="1:6" x14ac:dyDescent="0.2">
      <c r="A127" s="31"/>
      <c r="B127" s="31"/>
      <c r="C127" s="31" t="s">
        <v>1987</v>
      </c>
      <c r="D127" s="37">
        <v>0</v>
      </c>
      <c r="E127" s="37">
        <v>0</v>
      </c>
      <c r="F127" s="47">
        <v>0</v>
      </c>
    </row>
    <row r="128" spans="1:6" x14ac:dyDescent="0.2">
      <c r="A128" s="31"/>
      <c r="B128" s="31"/>
      <c r="C128" s="31" t="s">
        <v>1988</v>
      </c>
      <c r="D128" s="37">
        <v>0</v>
      </c>
      <c r="E128" s="37">
        <v>0</v>
      </c>
      <c r="F128" s="47">
        <v>0</v>
      </c>
    </row>
    <row r="129" spans="1:6" x14ac:dyDescent="0.2">
      <c r="A129" s="31"/>
      <c r="B129" s="31"/>
      <c r="C129" s="31" t="s">
        <v>1989</v>
      </c>
      <c r="D129" s="37">
        <v>0</v>
      </c>
      <c r="E129" s="37">
        <v>0</v>
      </c>
      <c r="F129" s="47">
        <v>0</v>
      </c>
    </row>
    <row r="130" spans="1:6" x14ac:dyDescent="0.2">
      <c r="A130" s="31" t="s">
        <v>1990</v>
      </c>
      <c r="B130" s="31"/>
      <c r="C130" s="31"/>
      <c r="D130" s="5">
        <f>SUM(D118:D129)</f>
        <v>20000</v>
      </c>
      <c r="E130" s="5">
        <f>SUM(E118:E129)</f>
        <v>8000</v>
      </c>
      <c r="F130" s="48">
        <f>SUM(F118:F129)</f>
        <v>13862</v>
      </c>
    </row>
    <row r="131" spans="1:6" x14ac:dyDescent="0.2">
      <c r="A131" s="31"/>
      <c r="B131" s="31"/>
      <c r="C131" s="31"/>
      <c r="D131" s="37"/>
      <c r="E131" s="37"/>
      <c r="F131" s="47"/>
    </row>
    <row r="132" spans="1:6" x14ac:dyDescent="0.2">
      <c r="A132" s="31" t="s">
        <v>2058</v>
      </c>
      <c r="B132" s="31" t="s">
        <v>2059</v>
      </c>
      <c r="C132" s="31" t="s">
        <v>1978</v>
      </c>
      <c r="D132" s="37">
        <v>0</v>
      </c>
      <c r="E132" s="37">
        <v>0</v>
      </c>
      <c r="F132" s="47">
        <v>0</v>
      </c>
    </row>
    <row r="133" spans="1:6" x14ac:dyDescent="0.2">
      <c r="A133" s="31"/>
      <c r="B133" s="31"/>
      <c r="C133" s="31" t="s">
        <v>1979</v>
      </c>
      <c r="D133" s="37">
        <v>0</v>
      </c>
      <c r="E133" s="37">
        <v>0</v>
      </c>
      <c r="F133" s="47">
        <v>0</v>
      </c>
    </row>
    <row r="134" spans="1:6" x14ac:dyDescent="0.2">
      <c r="A134" s="31"/>
      <c r="B134" s="31"/>
      <c r="C134" s="31" t="s">
        <v>1980</v>
      </c>
      <c r="D134" s="37">
        <v>0</v>
      </c>
      <c r="E134" s="37">
        <v>0</v>
      </c>
      <c r="F134" s="47">
        <v>0</v>
      </c>
    </row>
    <row r="135" spans="1:6" x14ac:dyDescent="0.2">
      <c r="A135" s="31"/>
      <c r="B135" s="31"/>
      <c r="C135" s="31" t="s">
        <v>1981</v>
      </c>
      <c r="D135" s="37">
        <v>0</v>
      </c>
      <c r="E135" s="37">
        <v>0</v>
      </c>
      <c r="F135" s="47">
        <v>0</v>
      </c>
    </row>
    <row r="136" spans="1:6" x14ac:dyDescent="0.2">
      <c r="A136" s="31"/>
      <c r="B136" s="31"/>
      <c r="C136" s="31" t="s">
        <v>1982</v>
      </c>
      <c r="D136" s="37">
        <v>0</v>
      </c>
      <c r="E136" s="37">
        <v>0</v>
      </c>
      <c r="F136" s="47">
        <v>0</v>
      </c>
    </row>
    <row r="137" spans="1:6" x14ac:dyDescent="0.2">
      <c r="A137" s="31"/>
      <c r="B137" s="31"/>
      <c r="C137" s="31" t="s">
        <v>1983</v>
      </c>
      <c r="D137" s="37">
        <v>0</v>
      </c>
      <c r="E137" s="37">
        <v>16625</v>
      </c>
      <c r="F137" s="47">
        <v>0</v>
      </c>
    </row>
    <row r="138" spans="1:6" x14ac:dyDescent="0.2">
      <c r="A138" s="31"/>
      <c r="B138" s="31"/>
      <c r="C138" s="31" t="s">
        <v>1984</v>
      </c>
      <c r="D138" s="37">
        <v>0</v>
      </c>
      <c r="E138" s="37">
        <v>0</v>
      </c>
      <c r="F138" s="47">
        <v>0</v>
      </c>
    </row>
    <row r="139" spans="1:6" x14ac:dyDescent="0.2">
      <c r="A139" s="31"/>
      <c r="B139" s="31"/>
      <c r="C139" s="31" t="s">
        <v>1985</v>
      </c>
      <c r="D139" s="37">
        <v>0</v>
      </c>
      <c r="E139" s="37">
        <v>0</v>
      </c>
      <c r="F139" s="47">
        <v>0</v>
      </c>
    </row>
    <row r="140" spans="1:6" x14ac:dyDescent="0.2">
      <c r="A140" s="31"/>
      <c r="B140" s="31"/>
      <c r="C140" s="31" t="s">
        <v>1986</v>
      </c>
      <c r="D140" s="37">
        <v>0</v>
      </c>
      <c r="E140" s="37">
        <v>0</v>
      </c>
      <c r="F140" s="47">
        <v>0</v>
      </c>
    </row>
    <row r="141" spans="1:6" x14ac:dyDescent="0.2">
      <c r="A141" s="31"/>
      <c r="B141" s="31"/>
      <c r="C141" s="31" t="s">
        <v>1987</v>
      </c>
      <c r="D141" s="37">
        <v>0</v>
      </c>
      <c r="E141" s="37">
        <v>0</v>
      </c>
      <c r="F141" s="47">
        <v>0</v>
      </c>
    </row>
    <row r="142" spans="1:6" x14ac:dyDescent="0.2">
      <c r="A142" s="31"/>
      <c r="B142" s="31"/>
      <c r="C142" s="31" t="s">
        <v>1988</v>
      </c>
      <c r="D142" s="37">
        <v>0</v>
      </c>
      <c r="E142" s="37">
        <v>0</v>
      </c>
      <c r="F142" s="47">
        <v>0</v>
      </c>
    </row>
    <row r="143" spans="1:6" x14ac:dyDescent="0.2">
      <c r="A143" s="31"/>
      <c r="B143" s="31"/>
      <c r="C143" s="31" t="s">
        <v>1989</v>
      </c>
      <c r="D143" s="37">
        <v>0</v>
      </c>
      <c r="E143" s="37">
        <v>0</v>
      </c>
      <c r="F143" s="47">
        <v>0</v>
      </c>
    </row>
    <row r="144" spans="1:6" x14ac:dyDescent="0.2">
      <c r="A144" s="31" t="s">
        <v>1990</v>
      </c>
      <c r="B144" s="31"/>
      <c r="C144" s="31"/>
      <c r="D144" s="37">
        <v>16625</v>
      </c>
      <c r="E144" s="37">
        <v>0</v>
      </c>
      <c r="F144" s="47">
        <v>0</v>
      </c>
    </row>
    <row r="145" spans="1:6" x14ac:dyDescent="0.2">
      <c r="A145" s="31"/>
      <c r="B145" s="31"/>
      <c r="C145" s="31"/>
      <c r="D145" s="37"/>
      <c r="E145" s="37"/>
      <c r="F145" s="47"/>
    </row>
    <row r="146" spans="1:6" x14ac:dyDescent="0.2">
      <c r="A146" s="31" t="s">
        <v>2009</v>
      </c>
      <c r="B146" s="31"/>
      <c r="C146" s="31"/>
      <c r="D146" s="5">
        <f>SUM(D130,D116,D88)</f>
        <v>77276</v>
      </c>
      <c r="E146" s="5">
        <f>SUM(E130,E116,E88)</f>
        <v>32464.510000000002</v>
      </c>
      <c r="F146" s="48">
        <f>SUM(F130,F116,F88)</f>
        <v>50000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2BA8-60F4-4DF8-8B89-441C97B09A95}">
  <dimension ref="A1:G95"/>
  <sheetViews>
    <sheetView workbookViewId="0">
      <selection activeCell="B36" sqref="B36"/>
    </sheetView>
  </sheetViews>
  <sheetFormatPr defaultRowHeight="12.75" x14ac:dyDescent="0.2"/>
  <cols>
    <col min="1" max="1" width="49" bestFit="1" customWidth="1"/>
    <col min="2" max="2" width="35.7109375" bestFit="1" customWidth="1"/>
    <col min="3" max="3" width="13.28515625" style="2" bestFit="1" customWidth="1"/>
    <col min="4" max="4" width="19.140625" style="2" bestFit="1" customWidth="1"/>
    <col min="5" max="5" width="22.5703125" customWidth="1"/>
    <col min="6" max="6" width="21.85546875" style="2" customWidth="1"/>
    <col min="7" max="7" width="2.85546875" customWidth="1"/>
  </cols>
  <sheetData>
    <row r="1" spans="1:7" x14ac:dyDescent="0.2">
      <c r="A1" s="50" t="s">
        <v>1318</v>
      </c>
      <c r="B1" s="50" t="s">
        <v>1319</v>
      </c>
      <c r="C1" s="51" t="s">
        <v>1320</v>
      </c>
      <c r="D1" s="51" t="s">
        <v>1322</v>
      </c>
      <c r="E1" s="50" t="s">
        <v>2060</v>
      </c>
      <c r="F1" s="51" t="s">
        <v>2061</v>
      </c>
      <c r="G1" s="49"/>
    </row>
    <row r="2" spans="1:7" x14ac:dyDescent="0.2">
      <c r="A2" s="4" t="s">
        <v>2062</v>
      </c>
      <c r="B2" s="31"/>
      <c r="C2" s="37"/>
      <c r="D2" s="37"/>
      <c r="E2" s="31"/>
      <c r="F2" s="37"/>
      <c r="G2" s="49"/>
    </row>
    <row r="3" spans="1:7" x14ac:dyDescent="0.2">
      <c r="A3" s="31"/>
      <c r="B3" s="4" t="s">
        <v>2063</v>
      </c>
      <c r="C3" s="37"/>
      <c r="D3" s="37"/>
      <c r="E3" s="31"/>
      <c r="F3" s="37"/>
      <c r="G3" s="49"/>
    </row>
    <row r="4" spans="1:7" x14ac:dyDescent="0.2">
      <c r="A4" s="49"/>
      <c r="B4" s="49"/>
      <c r="C4" s="47"/>
      <c r="D4" s="47"/>
      <c r="E4" s="49"/>
      <c r="F4" s="47"/>
      <c r="G4" s="49"/>
    </row>
    <row r="5" spans="1:7" x14ac:dyDescent="0.2">
      <c r="A5" s="31"/>
      <c r="B5" s="31" t="s">
        <v>1617</v>
      </c>
      <c r="C5" s="37"/>
      <c r="D5" s="37"/>
      <c r="E5" s="31"/>
      <c r="F5" s="37"/>
      <c r="G5" s="49"/>
    </row>
    <row r="6" spans="1:7" x14ac:dyDescent="0.2">
      <c r="A6" s="31" t="s">
        <v>2064</v>
      </c>
      <c r="B6" s="31" t="s">
        <v>2065</v>
      </c>
      <c r="C6" s="37">
        <v>35000</v>
      </c>
      <c r="D6" s="37">
        <v>28434</v>
      </c>
      <c r="E6" s="37">
        <f>(D6/10)*12</f>
        <v>34120.800000000003</v>
      </c>
      <c r="F6" s="37">
        <v>35000</v>
      </c>
      <c r="G6" s="49"/>
    </row>
    <row r="7" spans="1:7" x14ac:dyDescent="0.2">
      <c r="A7" s="31" t="s">
        <v>2066</v>
      </c>
      <c r="B7" s="31" t="s">
        <v>2067</v>
      </c>
      <c r="C7" s="37">
        <v>55000</v>
      </c>
      <c r="D7" s="37">
        <v>34808</v>
      </c>
      <c r="E7" s="37">
        <f t="shared" ref="E7:E9" si="0">(D7/10)*12</f>
        <v>41769.600000000006</v>
      </c>
      <c r="F7" s="37">
        <v>42000</v>
      </c>
      <c r="G7" s="49"/>
    </row>
    <row r="8" spans="1:7" x14ac:dyDescent="0.2">
      <c r="A8" s="31" t="s">
        <v>2068</v>
      </c>
      <c r="B8" s="31" t="s">
        <v>2069</v>
      </c>
      <c r="C8" s="37">
        <v>5000</v>
      </c>
      <c r="D8" s="37">
        <v>1086</v>
      </c>
      <c r="E8" s="37">
        <f t="shared" si="0"/>
        <v>1303.1999999999998</v>
      </c>
      <c r="F8" s="37">
        <v>1300</v>
      </c>
      <c r="G8" s="49"/>
    </row>
    <row r="9" spans="1:7" x14ac:dyDescent="0.2">
      <c r="A9" s="31" t="s">
        <v>2070</v>
      </c>
      <c r="B9" s="31" t="s">
        <v>2071</v>
      </c>
      <c r="C9" s="37">
        <v>50</v>
      </c>
      <c r="D9" s="37">
        <v>3811.1</v>
      </c>
      <c r="E9" s="37">
        <f t="shared" si="0"/>
        <v>4573.32</v>
      </c>
      <c r="F9" s="37">
        <v>3500</v>
      </c>
      <c r="G9" s="49"/>
    </row>
    <row r="10" spans="1:7" x14ac:dyDescent="0.2">
      <c r="A10" s="31"/>
      <c r="B10" s="31"/>
      <c r="C10" s="37" t="s">
        <v>47</v>
      </c>
      <c r="D10" s="37" t="s">
        <v>47</v>
      </c>
      <c r="E10" s="31"/>
      <c r="F10" s="37"/>
      <c r="G10" s="49"/>
    </row>
    <row r="11" spans="1:7" x14ac:dyDescent="0.2">
      <c r="A11" s="31"/>
      <c r="B11" s="31" t="s">
        <v>2072</v>
      </c>
      <c r="C11" s="37">
        <v>95050</v>
      </c>
      <c r="D11" s="37">
        <v>68139.100000000006</v>
      </c>
      <c r="E11" s="5">
        <f>SUM(E6:E9)</f>
        <v>81766.920000000013</v>
      </c>
      <c r="F11" s="5">
        <f>SUM(F6:F9)</f>
        <v>81800</v>
      </c>
      <c r="G11" s="49"/>
    </row>
    <row r="12" spans="1:7" x14ac:dyDescent="0.2">
      <c r="A12" s="31"/>
      <c r="B12" s="31"/>
      <c r="C12" s="37"/>
      <c r="D12" s="37"/>
      <c r="E12" s="31"/>
      <c r="F12" s="37"/>
      <c r="G12" s="49"/>
    </row>
    <row r="13" spans="1:7" x14ac:dyDescent="0.2">
      <c r="A13" s="31"/>
      <c r="B13" s="31" t="s">
        <v>156</v>
      </c>
      <c r="C13" s="37"/>
      <c r="D13" s="37"/>
      <c r="E13" s="31"/>
      <c r="F13" s="37"/>
      <c r="G13" s="49"/>
    </row>
    <row r="14" spans="1:7" x14ac:dyDescent="0.2">
      <c r="A14" s="31" t="s">
        <v>2073</v>
      </c>
      <c r="B14" s="31" t="s">
        <v>2074</v>
      </c>
      <c r="C14" s="37">
        <v>2500</v>
      </c>
      <c r="D14" s="37">
        <v>1550</v>
      </c>
      <c r="E14" s="37">
        <f t="shared" ref="E14" si="1">(D14/10)*12</f>
        <v>1860</v>
      </c>
      <c r="F14" s="37">
        <v>1600</v>
      </c>
      <c r="G14" s="49"/>
    </row>
    <row r="15" spans="1:7" x14ac:dyDescent="0.2">
      <c r="A15" s="31"/>
      <c r="B15" s="31"/>
      <c r="C15" s="37" t="s">
        <v>47</v>
      </c>
      <c r="D15" s="37" t="s">
        <v>47</v>
      </c>
      <c r="E15" s="31"/>
      <c r="F15" s="37"/>
      <c r="G15" s="49"/>
    </row>
    <row r="16" spans="1:7" x14ac:dyDescent="0.2">
      <c r="A16" s="31"/>
      <c r="B16" s="31" t="s">
        <v>175</v>
      </c>
      <c r="C16" s="37">
        <v>2500</v>
      </c>
      <c r="D16" s="37">
        <v>1550</v>
      </c>
      <c r="E16" s="5">
        <f t="shared" ref="E16" si="2">(D16/10)*12</f>
        <v>1860</v>
      </c>
      <c r="F16" s="5">
        <v>1600</v>
      </c>
      <c r="G16" s="49"/>
    </row>
    <row r="17" spans="1:7" x14ac:dyDescent="0.2">
      <c r="A17" s="31"/>
      <c r="B17" s="31"/>
      <c r="C17" s="37"/>
      <c r="D17" s="37"/>
      <c r="E17" s="31"/>
      <c r="F17" s="37"/>
      <c r="G17" s="49"/>
    </row>
    <row r="18" spans="1:7" x14ac:dyDescent="0.2">
      <c r="A18" s="31"/>
      <c r="B18" s="31" t="s">
        <v>186</v>
      </c>
      <c r="C18" s="37"/>
      <c r="D18" s="37"/>
      <c r="E18" s="31"/>
      <c r="F18" s="37"/>
      <c r="G18" s="49"/>
    </row>
    <row r="19" spans="1:7" x14ac:dyDescent="0.2">
      <c r="A19" s="31" t="s">
        <v>2075</v>
      </c>
      <c r="B19" s="31" t="s">
        <v>2076</v>
      </c>
      <c r="C19" s="37">
        <v>0</v>
      </c>
      <c r="D19" s="37">
        <v>0</v>
      </c>
      <c r="E19" s="31"/>
      <c r="F19" s="37">
        <v>0</v>
      </c>
      <c r="G19" s="49"/>
    </row>
    <row r="20" spans="1:7" x14ac:dyDescent="0.2">
      <c r="A20" s="31"/>
      <c r="B20" s="31"/>
      <c r="C20" s="37" t="s">
        <v>47</v>
      </c>
      <c r="D20" s="37" t="s">
        <v>47</v>
      </c>
      <c r="E20" s="31"/>
      <c r="F20" s="37"/>
      <c r="G20" s="49"/>
    </row>
    <row r="21" spans="1:7" x14ac:dyDescent="0.2">
      <c r="A21" s="31"/>
      <c r="B21" s="31" t="s">
        <v>219</v>
      </c>
      <c r="C21" s="37">
        <v>0</v>
      </c>
      <c r="D21" s="37">
        <v>0</v>
      </c>
      <c r="E21" s="31"/>
      <c r="F21" s="37">
        <v>0</v>
      </c>
      <c r="G21" s="49"/>
    </row>
    <row r="22" spans="1:7" x14ac:dyDescent="0.2">
      <c r="A22" s="31"/>
      <c r="B22" s="31"/>
      <c r="C22" s="37"/>
      <c r="D22" s="37"/>
      <c r="E22" s="31"/>
      <c r="F22" s="37"/>
      <c r="G22" s="49"/>
    </row>
    <row r="23" spans="1:7" x14ac:dyDescent="0.2">
      <c r="A23" s="31"/>
      <c r="B23" s="31" t="s">
        <v>220</v>
      </c>
      <c r="C23" s="37"/>
      <c r="D23" s="37"/>
      <c r="E23" s="31"/>
      <c r="F23" s="37"/>
      <c r="G23" s="49"/>
    </row>
    <row r="24" spans="1:7" x14ac:dyDescent="0.2">
      <c r="A24" s="31" t="s">
        <v>2077</v>
      </c>
      <c r="B24" s="31" t="s">
        <v>220</v>
      </c>
      <c r="C24" s="37">
        <v>2000</v>
      </c>
      <c r="D24" s="37">
        <v>3257</v>
      </c>
      <c r="E24" s="37">
        <f t="shared" ref="E24" si="3">(D24/10)*12</f>
        <v>3908.3999999999996</v>
      </c>
      <c r="F24" s="92">
        <v>18525</v>
      </c>
      <c r="G24" s="49"/>
    </row>
    <row r="25" spans="1:7" x14ac:dyDescent="0.2">
      <c r="A25" s="31"/>
      <c r="B25" s="31"/>
      <c r="C25" s="37" t="s">
        <v>47</v>
      </c>
      <c r="D25" s="37" t="s">
        <v>47</v>
      </c>
      <c r="E25" s="31"/>
      <c r="F25" s="37"/>
      <c r="G25" s="49"/>
    </row>
    <row r="26" spans="1:7" x14ac:dyDescent="0.2">
      <c r="A26" s="31"/>
      <c r="B26" s="31" t="s">
        <v>241</v>
      </c>
      <c r="C26" s="37">
        <v>2000</v>
      </c>
      <c r="D26" s="37">
        <v>3257</v>
      </c>
      <c r="E26" s="5">
        <f t="shared" ref="E26" si="4">(D26/10)*12</f>
        <v>3908.3999999999996</v>
      </c>
      <c r="F26" s="5">
        <f>SUM(F24)</f>
        <v>18525</v>
      </c>
      <c r="G26" s="49"/>
    </row>
    <row r="27" spans="1:7" x14ac:dyDescent="0.2">
      <c r="A27" s="31"/>
      <c r="B27" s="31"/>
      <c r="C27" s="37"/>
      <c r="D27" s="37"/>
      <c r="E27" s="31"/>
      <c r="F27" s="37"/>
      <c r="G27" s="49"/>
    </row>
    <row r="28" spans="1:7" x14ac:dyDescent="0.2">
      <c r="A28" s="93"/>
      <c r="B28" s="93" t="s">
        <v>2078</v>
      </c>
      <c r="C28" s="48">
        <v>99550</v>
      </c>
      <c r="D28" s="48">
        <v>72946.100000000006</v>
      </c>
      <c r="E28" s="48">
        <f>SUM(E26,E16,E11)</f>
        <v>87535.32</v>
      </c>
      <c r="F28" s="48">
        <f>SUM(F26,F16,F11)</f>
        <v>101925</v>
      </c>
      <c r="G28" s="49"/>
    </row>
    <row r="29" spans="1:7" x14ac:dyDescent="0.2">
      <c r="A29" s="31"/>
      <c r="B29" s="31"/>
      <c r="C29" s="37"/>
      <c r="D29" s="37"/>
      <c r="E29" s="31"/>
      <c r="F29" s="37"/>
      <c r="G29" s="49"/>
    </row>
    <row r="30" spans="1:7" x14ac:dyDescent="0.2">
      <c r="A30" s="31"/>
      <c r="B30" s="4" t="s">
        <v>2079</v>
      </c>
      <c r="C30" s="37"/>
      <c r="D30" s="37"/>
      <c r="E30" s="31"/>
      <c r="F30" s="37"/>
      <c r="G30" s="49"/>
    </row>
    <row r="31" spans="1:7" x14ac:dyDescent="0.2">
      <c r="A31" s="31"/>
      <c r="B31" s="31"/>
      <c r="C31" s="37"/>
      <c r="D31" s="37"/>
      <c r="E31" s="31"/>
      <c r="F31" s="37"/>
      <c r="G31" s="49"/>
    </row>
    <row r="32" spans="1:7" x14ac:dyDescent="0.2">
      <c r="A32" s="31"/>
      <c r="B32" s="31" t="s">
        <v>1670</v>
      </c>
      <c r="C32" s="37"/>
      <c r="D32" s="37"/>
      <c r="E32" s="31"/>
      <c r="F32" s="37"/>
      <c r="G32" s="49"/>
    </row>
    <row r="33" spans="1:7" x14ac:dyDescent="0.2">
      <c r="A33" s="31"/>
      <c r="B33" s="31" t="s">
        <v>641</v>
      </c>
      <c r="C33" s="37"/>
      <c r="D33" s="37"/>
      <c r="E33" s="31"/>
      <c r="F33" s="37"/>
      <c r="G33" s="49"/>
    </row>
    <row r="34" spans="1:7" x14ac:dyDescent="0.2">
      <c r="A34" s="31" t="s">
        <v>2080</v>
      </c>
      <c r="B34" s="31" t="s">
        <v>2081</v>
      </c>
      <c r="C34" s="37">
        <v>17550</v>
      </c>
      <c r="D34" s="37">
        <v>20690.37</v>
      </c>
      <c r="E34" s="37">
        <f t="shared" ref="E34" si="5">(D34/10)*12</f>
        <v>24828.443999999996</v>
      </c>
      <c r="F34" s="5">
        <v>24900</v>
      </c>
      <c r="G34" s="49"/>
    </row>
    <row r="35" spans="1:7" x14ac:dyDescent="0.2">
      <c r="A35" s="31"/>
      <c r="B35" s="31"/>
      <c r="C35" s="37" t="s">
        <v>47</v>
      </c>
      <c r="D35" s="37" t="s">
        <v>47</v>
      </c>
      <c r="E35" s="31"/>
      <c r="F35" s="37"/>
      <c r="G35" s="49"/>
    </row>
    <row r="36" spans="1:7" x14ac:dyDescent="0.2">
      <c r="A36" s="31"/>
      <c r="B36" s="31" t="s">
        <v>1659</v>
      </c>
      <c r="C36" s="37">
        <v>17550</v>
      </c>
      <c r="D36" s="37">
        <v>20690.37</v>
      </c>
      <c r="E36" s="31"/>
      <c r="F36" s="37"/>
      <c r="G36" s="49"/>
    </row>
    <row r="37" spans="1:7" x14ac:dyDescent="0.2">
      <c r="A37" s="31"/>
      <c r="B37" s="31"/>
      <c r="C37" s="37"/>
      <c r="D37" s="37"/>
      <c r="E37" s="31"/>
      <c r="F37" s="37"/>
      <c r="G37" s="49"/>
    </row>
    <row r="38" spans="1:7" x14ac:dyDescent="0.2">
      <c r="A38" s="31"/>
      <c r="B38" s="31" t="s">
        <v>1660</v>
      </c>
      <c r="C38" s="37"/>
      <c r="D38" s="37"/>
      <c r="E38" s="31"/>
      <c r="F38" s="37"/>
      <c r="G38" s="49"/>
    </row>
    <row r="39" spans="1:7" x14ac:dyDescent="0.2">
      <c r="A39" s="31" t="s">
        <v>2082</v>
      </c>
      <c r="B39" s="31" t="s">
        <v>358</v>
      </c>
      <c r="C39" s="37">
        <v>0</v>
      </c>
      <c r="D39" s="37">
        <v>0</v>
      </c>
      <c r="E39" s="37">
        <f t="shared" ref="E39:E42" si="6">(D39/10)*12</f>
        <v>0</v>
      </c>
      <c r="F39" s="37">
        <v>0</v>
      </c>
      <c r="G39" s="49"/>
    </row>
    <row r="40" spans="1:7" x14ac:dyDescent="0.2">
      <c r="A40" s="31" t="s">
        <v>2083</v>
      </c>
      <c r="B40" s="31" t="s">
        <v>314</v>
      </c>
      <c r="C40" s="37">
        <v>1377</v>
      </c>
      <c r="D40" s="37">
        <v>1582.81</v>
      </c>
      <c r="E40" s="37">
        <f t="shared" si="6"/>
        <v>1899.3720000000001</v>
      </c>
      <c r="F40" s="37">
        <v>1900</v>
      </c>
      <c r="G40" s="49"/>
    </row>
    <row r="41" spans="1:7" x14ac:dyDescent="0.2">
      <c r="A41" s="31" t="s">
        <v>2084</v>
      </c>
      <c r="B41" s="31" t="s">
        <v>2085</v>
      </c>
      <c r="C41" s="37">
        <v>286</v>
      </c>
      <c r="D41" s="37">
        <v>0</v>
      </c>
      <c r="E41" s="37">
        <f t="shared" si="6"/>
        <v>0</v>
      </c>
      <c r="F41" s="37">
        <v>0</v>
      </c>
      <c r="G41" s="49"/>
    </row>
    <row r="42" spans="1:7" x14ac:dyDescent="0.2">
      <c r="A42" s="31" t="s">
        <v>2086</v>
      </c>
      <c r="B42" s="31" t="s">
        <v>331</v>
      </c>
      <c r="C42" s="37">
        <v>0</v>
      </c>
      <c r="D42" s="37">
        <v>0</v>
      </c>
      <c r="E42" s="37">
        <f t="shared" si="6"/>
        <v>0</v>
      </c>
      <c r="F42" s="37">
        <v>0</v>
      </c>
      <c r="G42" s="49"/>
    </row>
    <row r="43" spans="1:7" x14ac:dyDescent="0.2">
      <c r="A43" s="31"/>
      <c r="B43" s="31"/>
      <c r="C43" s="37" t="s">
        <v>47</v>
      </c>
      <c r="D43" s="37" t="s">
        <v>47</v>
      </c>
      <c r="E43" s="31"/>
      <c r="F43" s="37"/>
      <c r="G43" s="49"/>
    </row>
    <row r="44" spans="1:7" x14ac:dyDescent="0.2">
      <c r="A44" s="31"/>
      <c r="B44" s="31" t="s">
        <v>1669</v>
      </c>
      <c r="C44" s="37">
        <v>1663</v>
      </c>
      <c r="D44" s="37">
        <v>1582.81</v>
      </c>
      <c r="E44" s="37">
        <f>SUM(E39:E42)</f>
        <v>1899.3720000000001</v>
      </c>
      <c r="F44" s="5">
        <f>SUM(F39:F42)</f>
        <v>1900</v>
      </c>
      <c r="G44" s="49"/>
    </row>
    <row r="45" spans="1:7" x14ac:dyDescent="0.2">
      <c r="A45" s="31"/>
      <c r="B45" s="31"/>
      <c r="C45" s="37"/>
      <c r="D45" s="37"/>
      <c r="E45" s="31"/>
      <c r="F45" s="37"/>
      <c r="G45" s="49"/>
    </row>
    <row r="46" spans="1:7" x14ac:dyDescent="0.2">
      <c r="A46" s="31"/>
      <c r="B46" s="31" t="s">
        <v>1674</v>
      </c>
      <c r="C46" s="37">
        <v>19213</v>
      </c>
      <c r="D46" s="37">
        <v>22273.18</v>
      </c>
      <c r="E46" s="5">
        <f>SUM(E44,E34)</f>
        <v>26727.815999999995</v>
      </c>
      <c r="F46" s="5">
        <f>SUM(F44,F34)</f>
        <v>26800</v>
      </c>
      <c r="G46" s="49"/>
    </row>
    <row r="47" spans="1:7" x14ac:dyDescent="0.2">
      <c r="A47" s="31"/>
      <c r="B47" s="31"/>
      <c r="C47" s="37"/>
      <c r="D47" s="37"/>
      <c r="E47" s="31"/>
      <c r="F47" s="37"/>
      <c r="G47" s="49"/>
    </row>
    <row r="48" spans="1:7" x14ac:dyDescent="0.2">
      <c r="A48" s="31"/>
      <c r="B48" s="31" t="s">
        <v>1675</v>
      </c>
      <c r="C48" s="37"/>
      <c r="D48" s="37"/>
      <c r="E48" s="31"/>
      <c r="F48" s="37"/>
      <c r="G48" s="49"/>
    </row>
    <row r="49" spans="1:7" x14ac:dyDescent="0.2">
      <c r="A49" s="31" t="s">
        <v>2087</v>
      </c>
      <c r="B49" s="31" t="s">
        <v>974</v>
      </c>
      <c r="C49" s="37">
        <v>5500</v>
      </c>
      <c r="D49" s="37">
        <v>4950.28</v>
      </c>
      <c r="E49" s="37">
        <f t="shared" ref="E49:E58" si="7">(D49/10)*12</f>
        <v>5940.3359999999993</v>
      </c>
      <c r="F49" s="37">
        <v>5900</v>
      </c>
      <c r="G49" s="49"/>
    </row>
    <row r="50" spans="1:7" x14ac:dyDescent="0.2">
      <c r="A50" s="31" t="s">
        <v>2088</v>
      </c>
      <c r="B50" s="31" t="s">
        <v>377</v>
      </c>
      <c r="C50" s="37">
        <v>360</v>
      </c>
      <c r="D50" s="37">
        <v>330</v>
      </c>
      <c r="E50" s="37">
        <f t="shared" si="7"/>
        <v>396</v>
      </c>
      <c r="F50" s="37">
        <v>400</v>
      </c>
      <c r="G50" s="49"/>
    </row>
    <row r="51" spans="1:7" x14ac:dyDescent="0.2">
      <c r="A51" s="31" t="s">
        <v>2089</v>
      </c>
      <c r="B51" s="31" t="s">
        <v>2090</v>
      </c>
      <c r="C51" s="37">
        <v>600</v>
      </c>
      <c r="D51" s="37">
        <v>0</v>
      </c>
      <c r="E51" s="37">
        <f t="shared" si="7"/>
        <v>0</v>
      </c>
      <c r="F51" s="37">
        <v>0</v>
      </c>
      <c r="G51" s="49"/>
    </row>
    <row r="52" spans="1:7" x14ac:dyDescent="0.2">
      <c r="A52" s="31" t="s">
        <v>2091</v>
      </c>
      <c r="B52" s="31" t="s">
        <v>2092</v>
      </c>
      <c r="C52" s="37">
        <v>935</v>
      </c>
      <c r="D52" s="37">
        <v>823.9</v>
      </c>
      <c r="E52" s="37">
        <f t="shared" si="7"/>
        <v>988.68000000000006</v>
      </c>
      <c r="F52" s="37">
        <v>1000</v>
      </c>
      <c r="G52" s="49"/>
    </row>
    <row r="53" spans="1:7" x14ac:dyDescent="0.2">
      <c r="A53" s="31" t="s">
        <v>2093</v>
      </c>
      <c r="B53" s="31" t="s">
        <v>2094</v>
      </c>
      <c r="C53" s="37">
        <v>500</v>
      </c>
      <c r="D53" s="37">
        <v>0</v>
      </c>
      <c r="E53" s="37">
        <f t="shared" si="7"/>
        <v>0</v>
      </c>
      <c r="F53" s="37">
        <v>0</v>
      </c>
      <c r="G53" s="49"/>
    </row>
    <row r="54" spans="1:7" x14ac:dyDescent="0.2">
      <c r="A54" s="31" t="s">
        <v>2095</v>
      </c>
      <c r="B54" s="31" t="s">
        <v>587</v>
      </c>
      <c r="C54" s="37">
        <v>6000</v>
      </c>
      <c r="D54" s="37">
        <v>5898.05</v>
      </c>
      <c r="E54" s="37">
        <f t="shared" si="7"/>
        <v>7077.6600000000008</v>
      </c>
      <c r="F54" s="37">
        <v>7100</v>
      </c>
      <c r="G54" s="49"/>
    </row>
    <row r="55" spans="1:7" x14ac:dyDescent="0.2">
      <c r="A55" s="31" t="s">
        <v>2096</v>
      </c>
      <c r="B55" s="31" t="s">
        <v>2097</v>
      </c>
      <c r="C55" s="37">
        <v>2500</v>
      </c>
      <c r="D55" s="37">
        <v>1591.98</v>
      </c>
      <c r="E55" s="37">
        <f t="shared" si="7"/>
        <v>1910.3760000000002</v>
      </c>
      <c r="F55" s="37">
        <v>2000</v>
      </c>
      <c r="G55" s="49"/>
    </row>
    <row r="56" spans="1:7" x14ac:dyDescent="0.2">
      <c r="A56" s="31" t="s">
        <v>2098</v>
      </c>
      <c r="B56" s="31" t="s">
        <v>589</v>
      </c>
      <c r="C56" s="37">
        <v>4500</v>
      </c>
      <c r="D56" s="37">
        <v>7839.08</v>
      </c>
      <c r="E56" s="37">
        <f t="shared" si="7"/>
        <v>9406.8960000000006</v>
      </c>
      <c r="F56" s="37">
        <v>9500</v>
      </c>
      <c r="G56" s="49"/>
    </row>
    <row r="57" spans="1:7" x14ac:dyDescent="0.2">
      <c r="A57" s="31" t="s">
        <v>2099</v>
      </c>
      <c r="B57" s="31" t="s">
        <v>804</v>
      </c>
      <c r="C57" s="37">
        <v>360</v>
      </c>
      <c r="D57" s="37">
        <v>335.57</v>
      </c>
      <c r="E57" s="37">
        <f t="shared" si="7"/>
        <v>402.68400000000003</v>
      </c>
      <c r="F57" s="37">
        <v>425</v>
      </c>
      <c r="G57" s="49"/>
    </row>
    <row r="58" spans="1:7" x14ac:dyDescent="0.2">
      <c r="A58" s="31" t="s">
        <v>2100</v>
      </c>
      <c r="B58" s="31" t="s">
        <v>2101</v>
      </c>
      <c r="C58" s="37">
        <v>2000</v>
      </c>
      <c r="D58" s="37">
        <v>2055</v>
      </c>
      <c r="E58" s="37">
        <f t="shared" si="7"/>
        <v>2466</v>
      </c>
      <c r="F58" s="37">
        <v>2500</v>
      </c>
      <c r="G58" s="49"/>
    </row>
    <row r="59" spans="1:7" x14ac:dyDescent="0.2">
      <c r="A59" s="31"/>
      <c r="B59" s="31"/>
      <c r="C59" s="37" t="s">
        <v>47</v>
      </c>
      <c r="D59" s="37" t="s">
        <v>47</v>
      </c>
      <c r="E59" s="31"/>
      <c r="F59" s="37"/>
      <c r="G59" s="49"/>
    </row>
    <row r="60" spans="1:7" x14ac:dyDescent="0.2">
      <c r="A60" s="31"/>
      <c r="B60" s="31" t="s">
        <v>1705</v>
      </c>
      <c r="C60" s="37">
        <v>23255</v>
      </c>
      <c r="D60" s="37">
        <v>23823.86</v>
      </c>
      <c r="E60" s="5">
        <f>SUM(E49:E58)</f>
        <v>28588.632000000001</v>
      </c>
      <c r="F60" s="5">
        <f>SUM(F49:F58)</f>
        <v>28825</v>
      </c>
      <c r="G60" s="49"/>
    </row>
    <row r="61" spans="1:7" x14ac:dyDescent="0.2">
      <c r="A61" s="31"/>
      <c r="B61" s="31"/>
      <c r="C61" s="37"/>
      <c r="D61" s="37"/>
      <c r="E61" s="31"/>
      <c r="F61" s="37"/>
      <c r="G61" s="49"/>
    </row>
    <row r="62" spans="1:7" x14ac:dyDescent="0.2">
      <c r="A62" s="31"/>
      <c r="B62" s="31" t="s">
        <v>1706</v>
      </c>
      <c r="C62" s="37"/>
      <c r="D62" s="37"/>
      <c r="E62" s="31"/>
      <c r="F62" s="37"/>
      <c r="G62" s="49"/>
    </row>
    <row r="63" spans="1:7" x14ac:dyDescent="0.2">
      <c r="A63" s="31" t="s">
        <v>2102</v>
      </c>
      <c r="B63" s="31" t="s">
        <v>441</v>
      </c>
      <c r="C63" s="37">
        <v>500</v>
      </c>
      <c r="D63" s="37">
        <v>228.85</v>
      </c>
      <c r="E63" s="37">
        <f t="shared" ref="E63:E64" si="8">(D63/10)*12</f>
        <v>274.62</v>
      </c>
      <c r="F63" s="37">
        <v>500</v>
      </c>
      <c r="G63" s="49"/>
    </row>
    <row r="64" spans="1:7" x14ac:dyDescent="0.2">
      <c r="A64" s="31" t="s">
        <v>2103</v>
      </c>
      <c r="B64" s="31" t="s">
        <v>443</v>
      </c>
      <c r="C64" s="37">
        <v>1500</v>
      </c>
      <c r="D64" s="37">
        <v>2341.0100000000002</v>
      </c>
      <c r="E64" s="37">
        <f t="shared" si="8"/>
        <v>2809.2120000000004</v>
      </c>
      <c r="F64" s="37">
        <v>2900</v>
      </c>
      <c r="G64" s="49"/>
    </row>
    <row r="65" spans="1:7" x14ac:dyDescent="0.2">
      <c r="A65" s="31"/>
      <c r="B65" s="31"/>
      <c r="C65" s="37" t="s">
        <v>47</v>
      </c>
      <c r="D65" s="37" t="s">
        <v>47</v>
      </c>
      <c r="E65" s="31"/>
      <c r="F65" s="37"/>
      <c r="G65" s="49"/>
    </row>
    <row r="66" spans="1:7" x14ac:dyDescent="0.2">
      <c r="A66" s="31"/>
      <c r="B66" s="31" t="s">
        <v>1724</v>
      </c>
      <c r="C66" s="37">
        <v>2000</v>
      </c>
      <c r="D66" s="37">
        <v>2569.86</v>
      </c>
      <c r="E66" s="5">
        <f>SUM(E63:E64)</f>
        <v>3083.8320000000003</v>
      </c>
      <c r="F66" s="5">
        <f>SUM(F63:F64)</f>
        <v>3400</v>
      </c>
      <c r="G66" s="49"/>
    </row>
    <row r="67" spans="1:7" x14ac:dyDescent="0.2">
      <c r="A67" s="31"/>
      <c r="B67" s="31"/>
      <c r="C67" s="37"/>
      <c r="D67" s="37"/>
      <c r="E67" s="31"/>
      <c r="F67" s="37"/>
      <c r="G67" s="49"/>
    </row>
    <row r="68" spans="1:7" x14ac:dyDescent="0.2">
      <c r="A68" s="31"/>
      <c r="B68" s="31" t="s">
        <v>1733</v>
      </c>
      <c r="C68" s="37"/>
      <c r="D68" s="37"/>
      <c r="E68" s="31"/>
      <c r="F68" s="37"/>
      <c r="G68" s="49"/>
    </row>
    <row r="69" spans="1:7" x14ac:dyDescent="0.2">
      <c r="A69" s="31" t="s">
        <v>2104</v>
      </c>
      <c r="B69" s="31" t="s">
        <v>449</v>
      </c>
      <c r="C69" s="37">
        <v>500</v>
      </c>
      <c r="D69" s="37">
        <v>401.96</v>
      </c>
      <c r="E69" s="37">
        <f t="shared" ref="E69:E70" si="9">(D69/10)*12</f>
        <v>482.35199999999998</v>
      </c>
      <c r="F69" s="37">
        <v>500</v>
      </c>
      <c r="G69" s="49"/>
    </row>
    <row r="70" spans="1:7" x14ac:dyDescent="0.2">
      <c r="A70" s="31" t="s">
        <v>2105</v>
      </c>
      <c r="B70" s="31" t="s">
        <v>689</v>
      </c>
      <c r="C70" s="37">
        <v>300</v>
      </c>
      <c r="D70" s="37">
        <v>0</v>
      </c>
      <c r="E70" s="37">
        <f t="shared" si="9"/>
        <v>0</v>
      </c>
      <c r="F70" s="37">
        <v>300</v>
      </c>
      <c r="G70" s="49"/>
    </row>
    <row r="71" spans="1:7" x14ac:dyDescent="0.2">
      <c r="A71" s="31"/>
      <c r="B71" s="31"/>
      <c r="C71" s="37" t="s">
        <v>47</v>
      </c>
      <c r="D71" s="37" t="s">
        <v>47</v>
      </c>
      <c r="E71" s="31"/>
      <c r="F71" s="37"/>
      <c r="G71" s="49"/>
    </row>
    <row r="72" spans="1:7" x14ac:dyDescent="0.2">
      <c r="A72" s="31"/>
      <c r="B72" s="31" t="s">
        <v>1758</v>
      </c>
      <c r="C72" s="37">
        <v>800</v>
      </c>
      <c r="D72" s="37">
        <v>401.96</v>
      </c>
      <c r="E72" s="5">
        <f>SUM(E69:E70)</f>
        <v>482.35199999999998</v>
      </c>
      <c r="F72" s="5">
        <f>SUM(F69:F70)</f>
        <v>800</v>
      </c>
      <c r="G72" s="49"/>
    </row>
    <row r="73" spans="1:7" x14ac:dyDescent="0.2">
      <c r="A73" s="31"/>
      <c r="B73" s="31"/>
      <c r="C73" s="37"/>
      <c r="D73" s="37"/>
      <c r="E73" s="31"/>
      <c r="F73" s="37"/>
      <c r="G73" s="49"/>
    </row>
    <row r="74" spans="1:7" x14ac:dyDescent="0.2">
      <c r="A74" s="31"/>
      <c r="B74" s="31" t="s">
        <v>1759</v>
      </c>
      <c r="C74" s="37"/>
      <c r="D74" s="37"/>
      <c r="E74" s="31"/>
      <c r="F74" s="37"/>
      <c r="G74" s="49"/>
    </row>
    <row r="75" spans="1:7" x14ac:dyDescent="0.2">
      <c r="A75" s="31" t="s">
        <v>2106</v>
      </c>
      <c r="B75" s="31" t="s">
        <v>1060</v>
      </c>
      <c r="C75" s="37">
        <v>12000</v>
      </c>
      <c r="D75" s="37">
        <v>11137.04</v>
      </c>
      <c r="E75" s="37">
        <f t="shared" ref="E75:E78" si="10">(D75/10)*12</f>
        <v>13364.448000000002</v>
      </c>
      <c r="F75" s="37">
        <v>13400</v>
      </c>
      <c r="G75" s="49"/>
    </row>
    <row r="76" spans="1:7" x14ac:dyDescent="0.2">
      <c r="A76" s="31" t="s">
        <v>2107</v>
      </c>
      <c r="B76" s="31" t="s">
        <v>2108</v>
      </c>
      <c r="C76" s="37">
        <v>30000</v>
      </c>
      <c r="D76" s="37">
        <v>15482.2</v>
      </c>
      <c r="E76" s="37">
        <f t="shared" si="10"/>
        <v>18578.64</v>
      </c>
      <c r="F76" s="37">
        <v>22000</v>
      </c>
      <c r="G76" s="49"/>
    </row>
    <row r="77" spans="1:7" x14ac:dyDescent="0.2">
      <c r="A77" s="31" t="s">
        <v>2109</v>
      </c>
      <c r="B77" s="31" t="s">
        <v>2069</v>
      </c>
      <c r="C77" s="37">
        <v>3500</v>
      </c>
      <c r="D77" s="37">
        <v>2250</v>
      </c>
      <c r="E77" s="37">
        <f t="shared" si="10"/>
        <v>2700</v>
      </c>
      <c r="F77" s="37">
        <v>2700</v>
      </c>
      <c r="G77" s="49"/>
    </row>
    <row r="78" spans="1:7" x14ac:dyDescent="0.2">
      <c r="A78" s="31" t="s">
        <v>2110</v>
      </c>
      <c r="B78" s="31" t="s">
        <v>2111</v>
      </c>
      <c r="C78" s="37">
        <v>0</v>
      </c>
      <c r="D78" s="37">
        <v>2844.34</v>
      </c>
      <c r="E78" s="37">
        <f t="shared" si="10"/>
        <v>3413.2080000000005</v>
      </c>
      <c r="F78" s="37">
        <v>4000</v>
      </c>
      <c r="G78" s="49"/>
    </row>
    <row r="79" spans="1:7" x14ac:dyDescent="0.2">
      <c r="A79" s="31"/>
      <c r="B79" s="31"/>
      <c r="C79" s="37" t="s">
        <v>47</v>
      </c>
      <c r="D79" s="37" t="s">
        <v>47</v>
      </c>
      <c r="E79" s="31"/>
      <c r="F79" s="37"/>
      <c r="G79" s="49"/>
    </row>
    <row r="80" spans="1:7" x14ac:dyDescent="0.2">
      <c r="A80" s="31"/>
      <c r="B80" s="31" t="s">
        <v>1779</v>
      </c>
      <c r="C80" s="37">
        <v>45500</v>
      </c>
      <c r="D80" s="37">
        <v>31713.58</v>
      </c>
      <c r="E80" s="5">
        <f>SUM(E75:E78)</f>
        <v>38056.296000000002</v>
      </c>
      <c r="F80" s="5">
        <f>SUM(F75:F78)</f>
        <v>42100</v>
      </c>
      <c r="G80" s="49"/>
    </row>
    <row r="81" spans="1:7" x14ac:dyDescent="0.2">
      <c r="A81" s="31"/>
      <c r="B81" s="31"/>
      <c r="C81" s="37"/>
      <c r="D81" s="37"/>
      <c r="E81" s="31"/>
      <c r="F81" s="37"/>
      <c r="G81" s="49"/>
    </row>
    <row r="82" spans="1:7" x14ac:dyDescent="0.2">
      <c r="A82" s="31"/>
      <c r="B82" s="31" t="s">
        <v>457</v>
      </c>
      <c r="C82" s="37"/>
      <c r="D82" s="37"/>
      <c r="E82" s="31"/>
      <c r="F82" s="37"/>
      <c r="G82" s="49"/>
    </row>
    <row r="83" spans="1:7" x14ac:dyDescent="0.2">
      <c r="A83" s="31" t="s">
        <v>2112</v>
      </c>
      <c r="B83" s="31" t="s">
        <v>457</v>
      </c>
      <c r="C83" s="37">
        <v>0</v>
      </c>
      <c r="D83" s="37">
        <v>0</v>
      </c>
      <c r="E83" s="37">
        <f t="shared" ref="E83" si="11">(D83/10)*12</f>
        <v>0</v>
      </c>
      <c r="F83" s="37">
        <v>0</v>
      </c>
      <c r="G83" s="49"/>
    </row>
    <row r="84" spans="1:7" x14ac:dyDescent="0.2">
      <c r="A84" s="31"/>
      <c r="B84" s="31"/>
      <c r="C84" s="37" t="s">
        <v>47</v>
      </c>
      <c r="D84" s="37" t="s">
        <v>47</v>
      </c>
      <c r="E84" s="31"/>
      <c r="F84" s="37"/>
      <c r="G84" s="49"/>
    </row>
    <row r="85" spans="1:7" x14ac:dyDescent="0.2">
      <c r="A85" s="31"/>
      <c r="B85" s="31" t="s">
        <v>1793</v>
      </c>
      <c r="C85" s="37">
        <v>0</v>
      </c>
      <c r="D85" s="37">
        <v>0</v>
      </c>
      <c r="E85" s="37">
        <f t="shared" ref="E85" si="12">(D85/10)*12</f>
        <v>0</v>
      </c>
      <c r="F85" s="37">
        <v>0</v>
      </c>
      <c r="G85" s="49"/>
    </row>
    <row r="86" spans="1:7" x14ac:dyDescent="0.2">
      <c r="A86" s="31"/>
      <c r="B86" s="31"/>
      <c r="C86" s="37"/>
      <c r="D86" s="37"/>
      <c r="E86" s="31"/>
      <c r="F86" s="37"/>
      <c r="G86" s="49"/>
    </row>
    <row r="87" spans="1:7" x14ac:dyDescent="0.2">
      <c r="A87" s="93"/>
      <c r="B87" s="93" t="s">
        <v>2113</v>
      </c>
      <c r="C87" s="48">
        <v>90768</v>
      </c>
      <c r="D87" s="48">
        <v>80782.44</v>
      </c>
      <c r="E87" s="48">
        <f>SUM(E85,E80,E72,E66,E60,E46)</f>
        <v>96938.928</v>
      </c>
      <c r="F87" s="48">
        <f>SUM(F85,F80,F72,F66,F60,F46)</f>
        <v>101925</v>
      </c>
      <c r="G87" s="49"/>
    </row>
    <row r="88" spans="1:7" x14ac:dyDescent="0.2">
      <c r="A88" s="4"/>
      <c r="B88" s="4"/>
      <c r="C88" s="5"/>
      <c r="D88" s="5"/>
      <c r="E88" s="5"/>
      <c r="F88" s="5"/>
      <c r="G88" s="49"/>
    </row>
    <row r="89" spans="1:7" x14ac:dyDescent="0.2">
      <c r="A89" s="31"/>
      <c r="B89" s="31"/>
      <c r="C89" s="37"/>
      <c r="D89" s="37"/>
      <c r="E89" s="31"/>
      <c r="F89" s="37"/>
      <c r="G89" s="49"/>
    </row>
    <row r="90" spans="1:7" x14ac:dyDescent="0.2">
      <c r="A90" s="31" t="s">
        <v>2114</v>
      </c>
      <c r="B90" s="31" t="s">
        <v>2115</v>
      </c>
      <c r="C90" s="37">
        <v>8782</v>
      </c>
      <c r="D90" s="37" t="s">
        <v>2116</v>
      </c>
      <c r="E90" s="31"/>
      <c r="F90" s="37"/>
      <c r="G90" s="49"/>
    </row>
    <row r="91" spans="1:7" x14ac:dyDescent="0.2">
      <c r="A91" s="31" t="s">
        <v>2117</v>
      </c>
      <c r="B91" s="31" t="s">
        <v>1513</v>
      </c>
      <c r="C91" s="37">
        <v>0</v>
      </c>
      <c r="D91" s="37" t="s">
        <v>2118</v>
      </c>
      <c r="E91" s="31"/>
      <c r="F91" s="37"/>
      <c r="G91" s="49"/>
    </row>
    <row r="92" spans="1:7" x14ac:dyDescent="0.2">
      <c r="A92" s="31"/>
      <c r="B92" s="31"/>
      <c r="C92" s="37" t="s">
        <v>47</v>
      </c>
      <c r="D92" s="37" t="s">
        <v>47</v>
      </c>
      <c r="E92" s="31"/>
      <c r="F92" s="37"/>
      <c r="G92" s="49"/>
    </row>
    <row r="93" spans="1:7" x14ac:dyDescent="0.2">
      <c r="A93" s="31"/>
      <c r="B93" s="31" t="s">
        <v>1514</v>
      </c>
      <c r="C93" s="37">
        <v>8782</v>
      </c>
      <c r="D93" s="37" t="s">
        <v>2119</v>
      </c>
      <c r="E93" s="5">
        <f>+E28-E87</f>
        <v>-9403.6079999999929</v>
      </c>
      <c r="F93" s="5">
        <f>+F28-F87</f>
        <v>0</v>
      </c>
      <c r="G93" s="49"/>
    </row>
    <row r="94" spans="1:7" x14ac:dyDescent="0.2">
      <c r="A94" s="31"/>
      <c r="B94" s="31"/>
      <c r="C94" s="37"/>
      <c r="D94" s="37"/>
      <c r="E94" s="31"/>
      <c r="F94" s="37"/>
      <c r="G94" s="49"/>
    </row>
    <row r="95" spans="1:7" x14ac:dyDescent="0.2">
      <c r="A95" s="49"/>
      <c r="B95" s="49" t="s">
        <v>2120</v>
      </c>
      <c r="C95" s="47"/>
      <c r="D95" s="47"/>
      <c r="E95" s="49"/>
      <c r="F95" s="47"/>
      <c r="G95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1C7D-D5A5-46AF-B811-158011CED75E}">
  <dimension ref="A1:I518"/>
  <sheetViews>
    <sheetView zoomScaleNormal="100" workbookViewId="0">
      <pane ySplit="1" topLeftCell="A173" activePane="bottomLeft" state="frozen"/>
      <selection pane="bottomLeft" activeCell="C299" sqref="C299"/>
    </sheetView>
  </sheetViews>
  <sheetFormatPr defaultRowHeight="12.75" x14ac:dyDescent="0.2"/>
  <cols>
    <col min="1" max="1" width="20.28515625" customWidth="1"/>
    <col min="2" max="2" width="38.140625" bestFit="1" customWidth="1"/>
    <col min="3" max="3" width="13.42578125" style="2" bestFit="1" customWidth="1"/>
    <col min="4" max="4" width="11.7109375" style="2" bestFit="1" customWidth="1"/>
    <col min="5" max="5" width="19.28515625" style="2" bestFit="1" customWidth="1"/>
    <col min="6" max="6" width="7.42578125" bestFit="1" customWidth="1"/>
    <col min="7" max="7" width="19.42578125" style="2" customWidth="1"/>
    <col min="8" max="8" width="26.7109375" customWidth="1"/>
    <col min="9" max="9" width="13.5703125" customWidth="1"/>
  </cols>
  <sheetData>
    <row r="1" spans="1:7" x14ac:dyDescent="0.2">
      <c r="A1" s="17" t="s">
        <v>1318</v>
      </c>
      <c r="B1" s="17" t="s">
        <v>1319</v>
      </c>
      <c r="C1" s="18" t="s">
        <v>1320</v>
      </c>
      <c r="D1" s="18" t="s">
        <v>1321</v>
      </c>
      <c r="E1" s="18" t="s">
        <v>1322</v>
      </c>
      <c r="F1" s="17" t="s">
        <v>1323</v>
      </c>
      <c r="G1" s="18" t="s">
        <v>1324</v>
      </c>
    </row>
    <row r="2" spans="1:7" x14ac:dyDescent="0.2">
      <c r="A2" t="s">
        <v>1325</v>
      </c>
    </row>
    <row r="3" spans="1:7" x14ac:dyDescent="0.2">
      <c r="B3" t="s">
        <v>5</v>
      </c>
    </row>
    <row r="5" spans="1:7" x14ac:dyDescent="0.2">
      <c r="B5" t="s">
        <v>6</v>
      </c>
    </row>
    <row r="7" spans="1:7" x14ac:dyDescent="0.2">
      <c r="A7" t="s">
        <v>7</v>
      </c>
      <c r="B7" t="s">
        <v>8</v>
      </c>
      <c r="C7" s="2">
        <v>450000</v>
      </c>
      <c r="D7" s="2">
        <v>0</v>
      </c>
      <c r="E7" s="2">
        <v>270649.78999999998</v>
      </c>
      <c r="F7" t="s">
        <v>1326</v>
      </c>
      <c r="G7" s="2">
        <f>(E7/8.5)*12</f>
        <v>382093.82117647055</v>
      </c>
    </row>
    <row r="8" spans="1:7" x14ac:dyDescent="0.2">
      <c r="A8" t="s">
        <v>9</v>
      </c>
      <c r="B8" t="s">
        <v>10</v>
      </c>
      <c r="C8" s="2">
        <v>65000</v>
      </c>
      <c r="D8" s="2">
        <v>11009.64</v>
      </c>
      <c r="E8" s="2">
        <v>52685.79</v>
      </c>
      <c r="F8" t="s">
        <v>1327</v>
      </c>
      <c r="G8" s="2">
        <f t="shared" ref="G8:G22" si="0">(E8/8.5)*12</f>
        <v>74379.938823529417</v>
      </c>
    </row>
    <row r="9" spans="1:7" x14ac:dyDescent="0.2">
      <c r="A9" t="s">
        <v>11</v>
      </c>
      <c r="B9" t="s">
        <v>12</v>
      </c>
      <c r="C9" s="2">
        <v>1200000</v>
      </c>
      <c r="D9" s="2">
        <v>0</v>
      </c>
      <c r="E9" s="2">
        <v>952482.03</v>
      </c>
      <c r="F9" t="s">
        <v>1328</v>
      </c>
      <c r="G9" s="2">
        <f t="shared" si="0"/>
        <v>1344680.5129411765</v>
      </c>
    </row>
    <row r="10" spans="1:7" x14ac:dyDescent="0.2">
      <c r="A10" t="s">
        <v>15</v>
      </c>
      <c r="B10" t="s">
        <v>16</v>
      </c>
      <c r="C10" s="2">
        <v>8000</v>
      </c>
      <c r="D10" s="2">
        <v>252.88</v>
      </c>
      <c r="E10" s="2">
        <v>6905.47</v>
      </c>
      <c r="F10" t="s">
        <v>1329</v>
      </c>
      <c r="G10" s="2">
        <f t="shared" si="0"/>
        <v>9748.8988235294128</v>
      </c>
    </row>
    <row r="11" spans="1:7" x14ac:dyDescent="0.2">
      <c r="A11" t="s">
        <v>17</v>
      </c>
      <c r="B11" t="s">
        <v>18</v>
      </c>
      <c r="C11" s="2">
        <v>3000</v>
      </c>
      <c r="D11" s="2">
        <v>0</v>
      </c>
      <c r="E11" s="2">
        <v>200</v>
      </c>
      <c r="F11" t="s">
        <v>1330</v>
      </c>
      <c r="G11" s="2">
        <f t="shared" si="0"/>
        <v>282.35294117647061</v>
      </c>
    </row>
    <row r="12" spans="1:7" x14ac:dyDescent="0.2">
      <c r="A12" t="s">
        <v>19</v>
      </c>
      <c r="B12" t="s">
        <v>20</v>
      </c>
      <c r="C12" s="2">
        <v>250000</v>
      </c>
      <c r="D12" s="2">
        <v>0</v>
      </c>
      <c r="E12" s="2">
        <v>173265.1</v>
      </c>
      <c r="F12" t="s">
        <v>1331</v>
      </c>
      <c r="G12" s="2">
        <f t="shared" si="0"/>
        <v>244609.55294117646</v>
      </c>
    </row>
    <row r="13" spans="1:7" x14ac:dyDescent="0.2">
      <c r="A13" t="s">
        <v>21</v>
      </c>
      <c r="B13" t="s">
        <v>22</v>
      </c>
      <c r="C13" s="2">
        <v>0</v>
      </c>
      <c r="D13" s="2">
        <v>0</v>
      </c>
      <c r="E13" s="2">
        <v>1277.4000000000001</v>
      </c>
      <c r="F13" t="s">
        <v>1332</v>
      </c>
      <c r="G13" s="2">
        <f t="shared" si="0"/>
        <v>1803.3882352941177</v>
      </c>
    </row>
    <row r="14" spans="1:7" x14ac:dyDescent="0.2">
      <c r="A14" t="s">
        <v>23</v>
      </c>
      <c r="B14" t="s">
        <v>24</v>
      </c>
      <c r="C14" s="2">
        <v>10000</v>
      </c>
      <c r="D14" s="2">
        <v>1494.54</v>
      </c>
      <c r="E14" s="2">
        <v>11351.5</v>
      </c>
      <c r="F14" t="s">
        <v>1333</v>
      </c>
      <c r="G14" s="2">
        <f t="shared" si="0"/>
        <v>16025.64705882353</v>
      </c>
    </row>
    <row r="15" spans="1:7" x14ac:dyDescent="0.2">
      <c r="A15" t="s">
        <v>27</v>
      </c>
      <c r="B15" t="s">
        <v>28</v>
      </c>
      <c r="C15" s="2">
        <v>12700</v>
      </c>
      <c r="D15" s="2">
        <v>1060</v>
      </c>
      <c r="E15" s="2">
        <v>9540</v>
      </c>
      <c r="F15" t="s">
        <v>1334</v>
      </c>
      <c r="G15" s="2">
        <f t="shared" si="0"/>
        <v>13468.235294117647</v>
      </c>
    </row>
    <row r="16" spans="1:7" x14ac:dyDescent="0.2">
      <c r="A16" t="s">
        <v>29</v>
      </c>
      <c r="B16" t="s">
        <v>30</v>
      </c>
      <c r="C16" s="2">
        <v>3200</v>
      </c>
      <c r="D16" s="2">
        <v>270</v>
      </c>
      <c r="E16" s="2">
        <v>2430</v>
      </c>
      <c r="F16" t="s">
        <v>1335</v>
      </c>
      <c r="G16" s="2">
        <f t="shared" si="0"/>
        <v>3430.5882352941176</v>
      </c>
    </row>
    <row r="17" spans="1:7" x14ac:dyDescent="0.2">
      <c r="A17" t="s">
        <v>33</v>
      </c>
      <c r="B17" t="s">
        <v>34</v>
      </c>
      <c r="C17" s="2">
        <v>13000</v>
      </c>
      <c r="D17" s="2">
        <v>0</v>
      </c>
      <c r="E17" s="2">
        <v>0</v>
      </c>
      <c r="F17" t="s">
        <v>1332</v>
      </c>
      <c r="G17" s="2">
        <f t="shared" si="0"/>
        <v>0</v>
      </c>
    </row>
    <row r="18" spans="1:7" x14ac:dyDescent="0.2">
      <c r="A18" t="s">
        <v>35</v>
      </c>
      <c r="B18" t="s">
        <v>36</v>
      </c>
      <c r="C18" s="2">
        <v>160000</v>
      </c>
      <c r="D18" s="2">
        <v>0</v>
      </c>
      <c r="E18" s="2">
        <v>72771.490000000005</v>
      </c>
      <c r="F18" t="s">
        <v>1336</v>
      </c>
      <c r="G18" s="2">
        <f t="shared" si="0"/>
        <v>102736.2211764706</v>
      </c>
    </row>
    <row r="19" spans="1:7" x14ac:dyDescent="0.2">
      <c r="A19" t="s">
        <v>37</v>
      </c>
      <c r="B19" t="s">
        <v>38</v>
      </c>
      <c r="C19" s="2">
        <v>2000</v>
      </c>
      <c r="D19" s="2">
        <v>0</v>
      </c>
      <c r="E19" s="2">
        <v>1239.6099999999999</v>
      </c>
      <c r="F19" t="s">
        <v>1337</v>
      </c>
      <c r="G19" s="2">
        <f t="shared" si="0"/>
        <v>1750.0376470588233</v>
      </c>
    </row>
    <row r="20" spans="1:7" x14ac:dyDescent="0.2">
      <c r="A20" t="s">
        <v>39</v>
      </c>
      <c r="B20" t="s">
        <v>40</v>
      </c>
      <c r="C20" s="2">
        <v>30000</v>
      </c>
      <c r="D20" s="2">
        <v>0</v>
      </c>
      <c r="E20" s="2">
        <v>27126.18</v>
      </c>
      <c r="F20" t="s">
        <v>1338</v>
      </c>
      <c r="G20" s="2">
        <f t="shared" si="0"/>
        <v>38295.783529411769</v>
      </c>
    </row>
    <row r="21" spans="1:7" x14ac:dyDescent="0.2">
      <c r="C21" s="2" t="s">
        <v>47</v>
      </c>
      <c r="D21" s="2" t="s">
        <v>47</v>
      </c>
      <c r="E21" s="2" t="s">
        <v>47</v>
      </c>
      <c r="F21" t="s">
        <v>1339</v>
      </c>
    </row>
    <row r="22" spans="1:7" x14ac:dyDescent="0.2">
      <c r="B22" t="s">
        <v>48</v>
      </c>
      <c r="C22" s="2">
        <v>2206900</v>
      </c>
      <c r="D22" s="2">
        <v>14087.06</v>
      </c>
      <c r="E22" s="2">
        <v>1581924.36</v>
      </c>
      <c r="F22" t="s">
        <v>1340</v>
      </c>
      <c r="G22" s="2">
        <f t="shared" si="0"/>
        <v>2233304.9788235296</v>
      </c>
    </row>
    <row r="24" spans="1:7" x14ac:dyDescent="0.2">
      <c r="B24" t="s">
        <v>49</v>
      </c>
    </row>
    <row r="26" spans="1:7" x14ac:dyDescent="0.2">
      <c r="A26" t="s">
        <v>50</v>
      </c>
      <c r="B26" t="s">
        <v>1341</v>
      </c>
      <c r="C26" s="2">
        <v>180000</v>
      </c>
      <c r="D26" s="2">
        <v>0</v>
      </c>
      <c r="E26" s="2">
        <v>178727.07</v>
      </c>
      <c r="F26" t="s">
        <v>1342</v>
      </c>
      <c r="G26" s="2">
        <f>E26</f>
        <v>178727.07</v>
      </c>
    </row>
    <row r="27" spans="1:7" x14ac:dyDescent="0.2">
      <c r="C27" s="2" t="s">
        <v>47</v>
      </c>
      <c r="D27" s="2" t="s">
        <v>47</v>
      </c>
      <c r="E27" s="2" t="s">
        <v>47</v>
      </c>
      <c r="F27" t="s">
        <v>1339</v>
      </c>
    </row>
    <row r="28" spans="1:7" x14ac:dyDescent="0.2">
      <c r="B28" t="s">
        <v>48</v>
      </c>
      <c r="C28" s="2">
        <v>180000</v>
      </c>
      <c r="D28" s="2">
        <v>0</v>
      </c>
      <c r="E28" s="2">
        <v>178727.07</v>
      </c>
      <c r="F28" t="s">
        <v>1342</v>
      </c>
      <c r="G28" s="2">
        <f>E28</f>
        <v>178727.07</v>
      </c>
    </row>
    <row r="30" spans="1:7" x14ac:dyDescent="0.2">
      <c r="B30" t="s">
        <v>51</v>
      </c>
    </row>
    <row r="32" spans="1:7" x14ac:dyDescent="0.2">
      <c r="A32" t="s">
        <v>52</v>
      </c>
      <c r="B32" t="s">
        <v>53</v>
      </c>
      <c r="C32" s="2">
        <v>2000</v>
      </c>
      <c r="D32" s="2">
        <v>0</v>
      </c>
      <c r="E32" s="2">
        <v>1990</v>
      </c>
      <c r="F32" t="s">
        <v>1343</v>
      </c>
      <c r="G32" s="2">
        <f t="shared" ref="G32:G44" si="1">(E32/8.5)*12</f>
        <v>2809.4117647058824</v>
      </c>
    </row>
    <row r="33" spans="1:7" x14ac:dyDescent="0.2">
      <c r="A33" t="s">
        <v>54</v>
      </c>
      <c r="B33" t="s">
        <v>55</v>
      </c>
      <c r="C33" s="2">
        <v>2000</v>
      </c>
      <c r="D33" s="2">
        <v>0</v>
      </c>
      <c r="E33" s="2">
        <v>3630</v>
      </c>
      <c r="F33" t="s">
        <v>1344</v>
      </c>
      <c r="G33" s="2">
        <f t="shared" si="1"/>
        <v>5124.7058823529414</v>
      </c>
    </row>
    <row r="34" spans="1:7" x14ac:dyDescent="0.2">
      <c r="A34" t="s">
        <v>56</v>
      </c>
      <c r="B34" t="s">
        <v>57</v>
      </c>
      <c r="C34" s="2">
        <v>300</v>
      </c>
      <c r="D34" s="2">
        <v>0</v>
      </c>
      <c r="E34" s="2">
        <v>1350</v>
      </c>
      <c r="F34" t="s">
        <v>1345</v>
      </c>
      <c r="G34" s="2">
        <f t="shared" si="1"/>
        <v>1905.8823529411764</v>
      </c>
    </row>
    <row r="35" spans="1:7" x14ac:dyDescent="0.2">
      <c r="A35" t="s">
        <v>58</v>
      </c>
      <c r="B35" t="s">
        <v>59</v>
      </c>
      <c r="C35" s="2">
        <v>3000</v>
      </c>
      <c r="D35" s="2">
        <v>1250</v>
      </c>
      <c r="E35" s="2">
        <v>3750</v>
      </c>
      <c r="F35" t="s">
        <v>1346</v>
      </c>
      <c r="G35" s="2">
        <f t="shared" si="1"/>
        <v>5294.1176470588234</v>
      </c>
    </row>
    <row r="36" spans="1:7" x14ac:dyDescent="0.2">
      <c r="A36" t="s">
        <v>60</v>
      </c>
      <c r="B36" t="s">
        <v>61</v>
      </c>
      <c r="C36" s="2">
        <v>7500</v>
      </c>
      <c r="D36" s="2">
        <v>0</v>
      </c>
      <c r="E36" s="2">
        <v>2500</v>
      </c>
      <c r="F36" t="s">
        <v>1347</v>
      </c>
      <c r="G36" s="2">
        <f t="shared" si="1"/>
        <v>3529.4117647058824</v>
      </c>
    </row>
    <row r="37" spans="1:7" x14ac:dyDescent="0.2">
      <c r="A37" t="s">
        <v>64</v>
      </c>
      <c r="B37" t="s">
        <v>65</v>
      </c>
      <c r="C37" s="2">
        <v>150</v>
      </c>
      <c r="D37" s="2">
        <v>0</v>
      </c>
      <c r="E37" s="2">
        <v>50</v>
      </c>
      <c r="F37" t="s">
        <v>1347</v>
      </c>
      <c r="G37" s="2">
        <f t="shared" si="1"/>
        <v>70.588235294117652</v>
      </c>
    </row>
    <row r="38" spans="1:7" x14ac:dyDescent="0.2">
      <c r="A38" t="s">
        <v>66</v>
      </c>
      <c r="B38" t="s">
        <v>67</v>
      </c>
      <c r="C38" s="2">
        <v>500</v>
      </c>
      <c r="D38" s="2">
        <v>0</v>
      </c>
      <c r="E38" s="2">
        <v>140</v>
      </c>
      <c r="F38" t="s">
        <v>1348</v>
      </c>
      <c r="G38" s="2">
        <f t="shared" si="1"/>
        <v>197.64705882352939</v>
      </c>
    </row>
    <row r="39" spans="1:7" x14ac:dyDescent="0.2">
      <c r="A39" t="s">
        <v>68</v>
      </c>
      <c r="B39" t="s">
        <v>69</v>
      </c>
      <c r="C39" s="2">
        <v>300</v>
      </c>
      <c r="D39" s="2">
        <v>0</v>
      </c>
      <c r="E39" s="2">
        <v>50</v>
      </c>
      <c r="F39" t="s">
        <v>1349</v>
      </c>
      <c r="G39" s="2">
        <f t="shared" si="1"/>
        <v>70.588235294117652</v>
      </c>
    </row>
    <row r="40" spans="1:7" x14ac:dyDescent="0.2">
      <c r="A40" t="s">
        <v>72</v>
      </c>
      <c r="B40" t="s">
        <v>73</v>
      </c>
      <c r="C40" s="2">
        <v>2000</v>
      </c>
      <c r="D40" s="2">
        <v>0</v>
      </c>
      <c r="E40" s="2">
        <v>785</v>
      </c>
      <c r="F40" t="s">
        <v>1350</v>
      </c>
      <c r="G40" s="2">
        <f t="shared" si="1"/>
        <v>1108.2352941176471</v>
      </c>
    </row>
    <row r="41" spans="1:7" x14ac:dyDescent="0.2">
      <c r="A41" t="s">
        <v>76</v>
      </c>
      <c r="B41" t="s">
        <v>77</v>
      </c>
      <c r="C41" s="2">
        <v>2500</v>
      </c>
      <c r="D41" s="2">
        <v>150</v>
      </c>
      <c r="E41" s="2">
        <v>1557.5</v>
      </c>
      <c r="F41" t="s">
        <v>1337</v>
      </c>
      <c r="G41" s="2">
        <f t="shared" si="1"/>
        <v>2198.8235294117649</v>
      </c>
    </row>
    <row r="42" spans="1:7" x14ac:dyDescent="0.2">
      <c r="A42" t="s">
        <v>78</v>
      </c>
      <c r="B42" t="s">
        <v>79</v>
      </c>
      <c r="C42" s="2">
        <v>1000</v>
      </c>
      <c r="D42" s="2">
        <v>0</v>
      </c>
      <c r="E42" s="2">
        <v>200</v>
      </c>
      <c r="F42" t="s">
        <v>1351</v>
      </c>
      <c r="G42" s="2">
        <f t="shared" si="1"/>
        <v>282.35294117647061</v>
      </c>
    </row>
    <row r="43" spans="1:7" x14ac:dyDescent="0.2">
      <c r="C43" s="2" t="s">
        <v>47</v>
      </c>
      <c r="D43" s="2" t="s">
        <v>47</v>
      </c>
      <c r="E43" s="2" t="s">
        <v>47</v>
      </c>
      <c r="F43" t="s">
        <v>1339</v>
      </c>
    </row>
    <row r="44" spans="1:7" x14ac:dyDescent="0.2">
      <c r="B44" t="s">
        <v>48</v>
      </c>
      <c r="C44" s="2">
        <v>21250</v>
      </c>
      <c r="D44" s="2">
        <v>1400</v>
      </c>
      <c r="E44" s="2">
        <v>16002.5</v>
      </c>
      <c r="F44" t="s">
        <v>1334</v>
      </c>
      <c r="G44" s="2">
        <f t="shared" si="1"/>
        <v>22591.764705882353</v>
      </c>
    </row>
    <row r="46" spans="1:7" x14ac:dyDescent="0.2">
      <c r="B46" t="s">
        <v>80</v>
      </c>
    </row>
    <row r="48" spans="1:7" x14ac:dyDescent="0.2">
      <c r="A48" t="s">
        <v>81</v>
      </c>
      <c r="B48" t="s">
        <v>82</v>
      </c>
      <c r="C48" s="2">
        <v>25000</v>
      </c>
      <c r="D48" s="2" t="s">
        <v>1352</v>
      </c>
      <c r="E48" s="2">
        <v>7225</v>
      </c>
      <c r="F48" t="s">
        <v>1353</v>
      </c>
      <c r="G48" s="2">
        <f t="shared" ref="G48:G62" si="2">(E48/8.5)*12</f>
        <v>10200</v>
      </c>
    </row>
    <row r="49" spans="1:7" x14ac:dyDescent="0.2">
      <c r="A49" t="s">
        <v>83</v>
      </c>
      <c r="B49" t="s">
        <v>84</v>
      </c>
      <c r="C49" s="2">
        <v>100</v>
      </c>
      <c r="D49" s="2">
        <v>0</v>
      </c>
      <c r="E49" s="2">
        <v>60</v>
      </c>
      <c r="F49" t="s">
        <v>1326</v>
      </c>
      <c r="G49" s="2">
        <f t="shared" si="2"/>
        <v>84.705882352941174</v>
      </c>
    </row>
    <row r="50" spans="1:7" x14ac:dyDescent="0.2">
      <c r="A50" t="s">
        <v>85</v>
      </c>
      <c r="B50" t="s">
        <v>86</v>
      </c>
      <c r="C50" s="2">
        <v>36000</v>
      </c>
      <c r="D50" s="2">
        <v>11.12</v>
      </c>
      <c r="E50" s="2">
        <v>24565.51</v>
      </c>
      <c r="F50" t="s">
        <v>1354</v>
      </c>
      <c r="G50" s="2">
        <f t="shared" si="2"/>
        <v>34680.720000000001</v>
      </c>
    </row>
    <row r="51" spans="1:7" x14ac:dyDescent="0.2">
      <c r="A51" t="s">
        <v>103</v>
      </c>
      <c r="B51" t="s">
        <v>104</v>
      </c>
      <c r="C51" s="2">
        <v>15000</v>
      </c>
      <c r="D51" s="2">
        <v>350</v>
      </c>
      <c r="E51" s="2">
        <v>7225</v>
      </c>
      <c r="F51" t="s">
        <v>1355</v>
      </c>
      <c r="G51" s="2">
        <f t="shared" si="2"/>
        <v>10200</v>
      </c>
    </row>
    <row r="52" spans="1:7" x14ac:dyDescent="0.2">
      <c r="A52" t="s">
        <v>105</v>
      </c>
      <c r="B52" t="s">
        <v>106</v>
      </c>
      <c r="C52" s="2">
        <v>20000</v>
      </c>
      <c r="D52" s="2">
        <v>270</v>
      </c>
      <c r="E52" s="2">
        <v>9768.15</v>
      </c>
      <c r="F52" t="s">
        <v>1356</v>
      </c>
      <c r="G52" s="2">
        <f t="shared" si="2"/>
        <v>13790.329411764706</v>
      </c>
    </row>
    <row r="53" spans="1:7" x14ac:dyDescent="0.2">
      <c r="A53" t="s">
        <v>107</v>
      </c>
      <c r="B53" t="s">
        <v>108</v>
      </c>
      <c r="C53" s="2">
        <v>6000</v>
      </c>
      <c r="D53" s="2">
        <v>108</v>
      </c>
      <c r="E53" s="2">
        <v>4538.0600000000004</v>
      </c>
      <c r="F53" t="s">
        <v>1335</v>
      </c>
      <c r="G53" s="2">
        <f t="shared" si="2"/>
        <v>6406.6729411764718</v>
      </c>
    </row>
    <row r="54" spans="1:7" x14ac:dyDescent="0.2">
      <c r="A54" t="s">
        <v>109</v>
      </c>
      <c r="B54" t="s">
        <v>110</v>
      </c>
      <c r="C54" s="2">
        <v>5000</v>
      </c>
      <c r="D54" s="2">
        <v>0</v>
      </c>
      <c r="E54" s="2">
        <v>4625</v>
      </c>
      <c r="F54" t="s">
        <v>1357</v>
      </c>
      <c r="G54" s="2">
        <f t="shared" si="2"/>
        <v>6529.4117647058829</v>
      </c>
    </row>
    <row r="55" spans="1:7" x14ac:dyDescent="0.2">
      <c r="A55" t="s">
        <v>113</v>
      </c>
      <c r="B55" t="s">
        <v>114</v>
      </c>
      <c r="C55" s="2">
        <v>5500</v>
      </c>
      <c r="D55" s="2">
        <v>0</v>
      </c>
      <c r="E55" s="2">
        <v>1200</v>
      </c>
      <c r="F55" t="s">
        <v>1358</v>
      </c>
      <c r="G55" s="2">
        <f t="shared" si="2"/>
        <v>1694.1176470588236</v>
      </c>
    </row>
    <row r="56" spans="1:7" x14ac:dyDescent="0.2">
      <c r="A56" t="s">
        <v>117</v>
      </c>
      <c r="B56" t="s">
        <v>118</v>
      </c>
      <c r="C56" s="2">
        <v>22400</v>
      </c>
      <c r="D56" s="2">
        <v>80</v>
      </c>
      <c r="E56" s="2">
        <v>16155.03</v>
      </c>
      <c r="F56" t="s">
        <v>1340</v>
      </c>
      <c r="G56" s="2">
        <f t="shared" si="2"/>
        <v>22807.101176470591</v>
      </c>
    </row>
    <row r="57" spans="1:7" x14ac:dyDescent="0.2">
      <c r="A57" t="s">
        <v>121</v>
      </c>
      <c r="B57" t="s">
        <v>122</v>
      </c>
      <c r="C57" s="2">
        <v>1000</v>
      </c>
      <c r="D57" s="2">
        <v>0</v>
      </c>
      <c r="E57" s="2">
        <v>1150</v>
      </c>
      <c r="F57" t="s">
        <v>1359</v>
      </c>
      <c r="G57" s="2">
        <f t="shared" si="2"/>
        <v>1623.5294117647059</v>
      </c>
    </row>
    <row r="58" spans="1:7" x14ac:dyDescent="0.2">
      <c r="A58" t="s">
        <v>125</v>
      </c>
      <c r="B58" t="s">
        <v>126</v>
      </c>
      <c r="C58" s="2">
        <v>3000</v>
      </c>
      <c r="D58" s="2">
        <v>0</v>
      </c>
      <c r="E58" s="2">
        <v>295.39999999999998</v>
      </c>
      <c r="F58" t="s">
        <v>1360</v>
      </c>
      <c r="G58" s="2">
        <f t="shared" si="2"/>
        <v>417.03529411764703</v>
      </c>
    </row>
    <row r="59" spans="1:7" x14ac:dyDescent="0.2">
      <c r="A59" t="s">
        <v>127</v>
      </c>
      <c r="B59" t="s">
        <v>128</v>
      </c>
      <c r="C59" s="2">
        <v>8000</v>
      </c>
      <c r="D59" s="2">
        <v>0</v>
      </c>
      <c r="E59" s="2">
        <v>0</v>
      </c>
      <c r="F59" t="s">
        <v>1332</v>
      </c>
      <c r="G59" s="2">
        <f t="shared" si="2"/>
        <v>0</v>
      </c>
    </row>
    <row r="60" spans="1:7" x14ac:dyDescent="0.2">
      <c r="A60" t="s">
        <v>129</v>
      </c>
      <c r="B60" t="s">
        <v>130</v>
      </c>
      <c r="C60" s="2">
        <v>170500</v>
      </c>
      <c r="D60" s="2">
        <v>0</v>
      </c>
      <c r="E60" s="2">
        <v>131918.01999999999</v>
      </c>
      <c r="F60" t="s">
        <v>1361</v>
      </c>
      <c r="G60" s="2">
        <f t="shared" si="2"/>
        <v>186237.20470588235</v>
      </c>
    </row>
    <row r="61" spans="1:7" x14ac:dyDescent="0.2">
      <c r="C61" s="2" t="s">
        <v>47</v>
      </c>
      <c r="D61" s="2" t="s">
        <v>47</v>
      </c>
      <c r="E61" s="2" t="s">
        <v>47</v>
      </c>
      <c r="F61" t="s">
        <v>1339</v>
      </c>
    </row>
    <row r="62" spans="1:7" x14ac:dyDescent="0.2">
      <c r="B62" t="s">
        <v>48</v>
      </c>
      <c r="C62" s="2">
        <v>317500</v>
      </c>
      <c r="D62" s="2">
        <v>494.12</v>
      </c>
      <c r="E62" s="2">
        <v>208725.17</v>
      </c>
      <c r="F62" t="s">
        <v>1362</v>
      </c>
      <c r="G62" s="2">
        <f t="shared" si="2"/>
        <v>294670.82823529415</v>
      </c>
    </row>
    <row r="64" spans="1:7" x14ac:dyDescent="0.2">
      <c r="B64" t="s">
        <v>133</v>
      </c>
    </row>
    <row r="66" spans="1:7" x14ac:dyDescent="0.2">
      <c r="A66" t="s">
        <v>91</v>
      </c>
      <c r="B66" t="s">
        <v>92</v>
      </c>
      <c r="C66" s="2">
        <v>100000</v>
      </c>
      <c r="D66" s="2">
        <v>9708.67</v>
      </c>
      <c r="E66" s="2">
        <v>225816.94</v>
      </c>
      <c r="F66" t="s">
        <v>1363</v>
      </c>
      <c r="G66" s="2">
        <f t="shared" ref="G66:G75" si="3">(E66/8.5)*12</f>
        <v>318800.38588235294</v>
      </c>
    </row>
    <row r="67" spans="1:7" x14ac:dyDescent="0.2">
      <c r="A67" t="s">
        <v>97</v>
      </c>
      <c r="B67" t="s">
        <v>98</v>
      </c>
      <c r="C67" s="2">
        <v>300000</v>
      </c>
      <c r="D67" s="2">
        <v>0</v>
      </c>
      <c r="E67" s="2">
        <v>99319.039999999994</v>
      </c>
      <c r="F67" t="s">
        <v>1347</v>
      </c>
      <c r="G67" s="2">
        <f t="shared" si="3"/>
        <v>140215.11529411766</v>
      </c>
    </row>
    <row r="68" spans="1:7" x14ac:dyDescent="0.2">
      <c r="A68" t="s">
        <v>99</v>
      </c>
      <c r="B68" t="s">
        <v>100</v>
      </c>
      <c r="C68" s="2">
        <v>0</v>
      </c>
      <c r="D68" s="2">
        <v>0</v>
      </c>
      <c r="E68" s="2">
        <v>0</v>
      </c>
      <c r="F68" t="s">
        <v>1332</v>
      </c>
      <c r="G68" s="2">
        <f t="shared" si="3"/>
        <v>0</v>
      </c>
    </row>
    <row r="69" spans="1:7" x14ac:dyDescent="0.2">
      <c r="A69" t="s">
        <v>136</v>
      </c>
      <c r="B69" t="s">
        <v>137</v>
      </c>
      <c r="C69" s="2">
        <v>6500</v>
      </c>
      <c r="D69" s="2">
        <v>0</v>
      </c>
      <c r="E69" s="2">
        <v>0</v>
      </c>
      <c r="F69" t="s">
        <v>1332</v>
      </c>
      <c r="G69" s="2">
        <f t="shared" si="3"/>
        <v>0</v>
      </c>
    </row>
    <row r="70" spans="1:7" x14ac:dyDescent="0.2">
      <c r="A70" t="s">
        <v>183</v>
      </c>
      <c r="B70" t="s">
        <v>184</v>
      </c>
      <c r="C70" s="2">
        <v>0</v>
      </c>
      <c r="D70" s="2">
        <v>0</v>
      </c>
      <c r="E70" s="2">
        <v>14517.66</v>
      </c>
      <c r="F70" t="s">
        <v>1332</v>
      </c>
      <c r="G70" s="2">
        <f t="shared" si="3"/>
        <v>20495.52</v>
      </c>
    </row>
    <row r="71" spans="1:7" x14ac:dyDescent="0.2">
      <c r="A71" t="s">
        <v>195</v>
      </c>
      <c r="B71" t="s">
        <v>196</v>
      </c>
      <c r="C71" s="2">
        <v>280000</v>
      </c>
      <c r="D71" s="2">
        <v>0</v>
      </c>
      <c r="E71" s="2">
        <v>127980</v>
      </c>
      <c r="F71" t="s">
        <v>1364</v>
      </c>
      <c r="G71" s="2">
        <f t="shared" si="3"/>
        <v>180677.64705882352</v>
      </c>
    </row>
    <row r="72" spans="1:7" x14ac:dyDescent="0.2">
      <c r="A72" t="s">
        <v>197</v>
      </c>
      <c r="B72" t="s">
        <v>198</v>
      </c>
      <c r="C72" s="2">
        <v>0</v>
      </c>
      <c r="D72" s="2">
        <v>0</v>
      </c>
      <c r="E72" s="2">
        <v>3000</v>
      </c>
      <c r="F72" t="s">
        <v>1332</v>
      </c>
      <c r="G72" s="2">
        <f t="shared" si="3"/>
        <v>4235.2941176470586</v>
      </c>
    </row>
    <row r="73" spans="1:7" x14ac:dyDescent="0.2">
      <c r="A73" t="s">
        <v>259</v>
      </c>
      <c r="B73" t="s">
        <v>260</v>
      </c>
      <c r="C73" s="2">
        <v>1000</v>
      </c>
      <c r="D73" s="2">
        <v>0</v>
      </c>
      <c r="E73" s="2">
        <v>38727.050000000003</v>
      </c>
      <c r="F73" t="s">
        <v>1365</v>
      </c>
      <c r="G73" s="2">
        <f t="shared" si="3"/>
        <v>54673.482352941181</v>
      </c>
    </row>
    <row r="74" spans="1:7" x14ac:dyDescent="0.2">
      <c r="C74" s="2" t="s">
        <v>47</v>
      </c>
      <c r="D74" s="2" t="s">
        <v>47</v>
      </c>
      <c r="E74" s="2" t="s">
        <v>47</v>
      </c>
      <c r="F74" t="s">
        <v>1339</v>
      </c>
    </row>
    <row r="75" spans="1:7" x14ac:dyDescent="0.2">
      <c r="B75" t="s">
        <v>48</v>
      </c>
      <c r="C75" s="2">
        <v>687500</v>
      </c>
      <c r="D75" s="2">
        <v>9708.67</v>
      </c>
      <c r="E75" s="2">
        <v>509360.69</v>
      </c>
      <c r="F75" t="s">
        <v>1366</v>
      </c>
      <c r="G75" s="2">
        <f t="shared" si="3"/>
        <v>719097.44470588234</v>
      </c>
    </row>
    <row r="77" spans="1:7" x14ac:dyDescent="0.2">
      <c r="B77" t="s">
        <v>140</v>
      </c>
    </row>
    <row r="78" spans="1:7" x14ac:dyDescent="0.2">
      <c r="A78" t="s">
        <v>141</v>
      </c>
      <c r="B78" t="s">
        <v>142</v>
      </c>
      <c r="C78" s="2">
        <v>5000</v>
      </c>
      <c r="D78" s="2">
        <v>175</v>
      </c>
      <c r="E78" s="2">
        <v>3768</v>
      </c>
      <c r="F78" t="s">
        <v>1334</v>
      </c>
      <c r="G78" s="2">
        <f t="shared" ref="G78:G83" si="4">(E78/8.5)*12</f>
        <v>5319.5294117647063</v>
      </c>
    </row>
    <row r="79" spans="1:7" x14ac:dyDescent="0.2">
      <c r="A79" t="s">
        <v>145</v>
      </c>
      <c r="B79" t="s">
        <v>146</v>
      </c>
      <c r="C79" s="2">
        <v>5000</v>
      </c>
      <c r="D79" s="2">
        <v>65</v>
      </c>
      <c r="E79" s="2">
        <v>1144</v>
      </c>
      <c r="F79" t="s">
        <v>1367</v>
      </c>
      <c r="G79" s="2">
        <f t="shared" si="4"/>
        <v>1615.0588235294117</v>
      </c>
    </row>
    <row r="80" spans="1:7" x14ac:dyDescent="0.2">
      <c r="A80" t="s">
        <v>149</v>
      </c>
      <c r="B80" t="s">
        <v>150</v>
      </c>
      <c r="C80" s="2">
        <v>5000</v>
      </c>
      <c r="D80" s="2">
        <v>0</v>
      </c>
      <c r="E80" s="2">
        <v>266</v>
      </c>
      <c r="F80" t="s">
        <v>1368</v>
      </c>
      <c r="G80" s="2">
        <f t="shared" si="4"/>
        <v>375.52941176470586</v>
      </c>
    </row>
    <row r="81" spans="1:7" x14ac:dyDescent="0.2">
      <c r="A81" t="s">
        <v>153</v>
      </c>
      <c r="B81" t="s">
        <v>154</v>
      </c>
      <c r="C81" s="2">
        <v>1200</v>
      </c>
      <c r="D81" s="2">
        <v>5.57</v>
      </c>
      <c r="E81" s="2">
        <v>311.68</v>
      </c>
      <c r="F81" t="s">
        <v>1369</v>
      </c>
      <c r="G81" s="2">
        <f t="shared" si="4"/>
        <v>440.0188235294118</v>
      </c>
    </row>
    <row r="82" spans="1:7" x14ac:dyDescent="0.2">
      <c r="C82" s="2" t="s">
        <v>47</v>
      </c>
      <c r="D82" s="2" t="s">
        <v>47</v>
      </c>
      <c r="E82" s="2" t="s">
        <v>47</v>
      </c>
      <c r="F82" t="s">
        <v>1339</v>
      </c>
    </row>
    <row r="83" spans="1:7" x14ac:dyDescent="0.2">
      <c r="B83" t="s">
        <v>155</v>
      </c>
      <c r="C83" s="2">
        <v>16200</v>
      </c>
      <c r="D83" s="2">
        <v>245.57</v>
      </c>
      <c r="E83" s="2">
        <v>5489.68</v>
      </c>
      <c r="F83" t="s">
        <v>1370</v>
      </c>
      <c r="G83" s="2">
        <f t="shared" si="4"/>
        <v>7750.1364705882352</v>
      </c>
    </row>
    <row r="85" spans="1:7" x14ac:dyDescent="0.2">
      <c r="B85" t="s">
        <v>156</v>
      </c>
    </row>
    <row r="86" spans="1:7" x14ac:dyDescent="0.2">
      <c r="A86" t="s">
        <v>159</v>
      </c>
      <c r="B86" t="s">
        <v>160</v>
      </c>
      <c r="C86" s="2">
        <v>4000</v>
      </c>
      <c r="D86" s="2">
        <v>0</v>
      </c>
      <c r="E86" s="2">
        <v>150</v>
      </c>
      <c r="F86" t="s">
        <v>1371</v>
      </c>
      <c r="G86" s="2">
        <f t="shared" ref="G86:G91" si="5">(E86/8.5)*12</f>
        <v>211.76470588235296</v>
      </c>
    </row>
    <row r="87" spans="1:7" x14ac:dyDescent="0.2">
      <c r="A87" t="s">
        <v>163</v>
      </c>
      <c r="B87" t="s">
        <v>164</v>
      </c>
      <c r="C87" s="2">
        <v>3600</v>
      </c>
      <c r="D87" s="2">
        <v>0</v>
      </c>
      <c r="E87" s="2">
        <v>2100</v>
      </c>
      <c r="F87" t="s">
        <v>1372</v>
      </c>
      <c r="G87" s="2">
        <f t="shared" si="5"/>
        <v>2964.7058823529414</v>
      </c>
    </row>
    <row r="88" spans="1:7" x14ac:dyDescent="0.2">
      <c r="A88" t="s">
        <v>167</v>
      </c>
      <c r="B88" t="s">
        <v>168</v>
      </c>
      <c r="C88" s="2">
        <v>20000</v>
      </c>
      <c r="D88" s="2">
        <v>0</v>
      </c>
      <c r="E88" s="2">
        <v>6012</v>
      </c>
      <c r="F88" t="s">
        <v>1373</v>
      </c>
      <c r="G88" s="2">
        <f t="shared" si="5"/>
        <v>8487.5294117647063</v>
      </c>
    </row>
    <row r="89" spans="1:7" x14ac:dyDescent="0.2">
      <c r="A89" t="s">
        <v>169</v>
      </c>
      <c r="B89" t="s">
        <v>170</v>
      </c>
      <c r="C89" s="2">
        <v>31000</v>
      </c>
      <c r="D89" s="2">
        <v>800</v>
      </c>
      <c r="E89" s="2">
        <v>4885</v>
      </c>
      <c r="F89" t="s">
        <v>1374</v>
      </c>
      <c r="G89" s="2">
        <f t="shared" si="5"/>
        <v>6896.4705882352946</v>
      </c>
    </row>
    <row r="90" spans="1:7" x14ac:dyDescent="0.2">
      <c r="C90" s="2" t="s">
        <v>47</v>
      </c>
      <c r="D90" s="2" t="s">
        <v>47</v>
      </c>
      <c r="E90" s="2" t="s">
        <v>47</v>
      </c>
      <c r="F90" t="s">
        <v>1339</v>
      </c>
    </row>
    <row r="91" spans="1:7" x14ac:dyDescent="0.2">
      <c r="B91" t="s">
        <v>175</v>
      </c>
      <c r="C91" s="2">
        <v>58600</v>
      </c>
      <c r="D91" s="2">
        <v>800</v>
      </c>
      <c r="E91" s="2">
        <v>13147</v>
      </c>
      <c r="F91" t="s">
        <v>1358</v>
      </c>
      <c r="G91" s="2">
        <f t="shared" si="5"/>
        <v>18560.470588235294</v>
      </c>
    </row>
    <row r="93" spans="1:7" x14ac:dyDescent="0.2">
      <c r="B93" t="s">
        <v>220</v>
      </c>
    </row>
    <row r="94" spans="1:7" x14ac:dyDescent="0.2">
      <c r="A94" t="s">
        <v>221</v>
      </c>
      <c r="B94" t="s">
        <v>222</v>
      </c>
      <c r="C94" s="2">
        <v>0</v>
      </c>
      <c r="D94" s="2">
        <v>0</v>
      </c>
      <c r="E94" s="2">
        <v>0</v>
      </c>
      <c r="F94" t="s">
        <v>1332</v>
      </c>
      <c r="G94" s="2">
        <f t="shared" ref="G94:G103" si="6">(E94/8.5)*12</f>
        <v>0</v>
      </c>
    </row>
    <row r="95" spans="1:7" x14ac:dyDescent="0.2">
      <c r="A95" t="s">
        <v>223</v>
      </c>
      <c r="B95" t="s">
        <v>224</v>
      </c>
      <c r="C95" s="2">
        <v>100</v>
      </c>
      <c r="D95" s="2">
        <v>0</v>
      </c>
      <c r="E95" s="2">
        <v>0</v>
      </c>
      <c r="F95" t="s">
        <v>1332</v>
      </c>
      <c r="G95" s="2">
        <f t="shared" si="6"/>
        <v>0</v>
      </c>
    </row>
    <row r="96" spans="1:7" x14ac:dyDescent="0.2">
      <c r="A96" t="s">
        <v>225</v>
      </c>
      <c r="B96" t="s">
        <v>226</v>
      </c>
      <c r="C96" s="2">
        <v>100</v>
      </c>
      <c r="D96" s="2">
        <v>58</v>
      </c>
      <c r="E96" s="2">
        <v>7976</v>
      </c>
      <c r="F96" t="s">
        <v>1375</v>
      </c>
      <c r="G96" s="2">
        <f t="shared" si="6"/>
        <v>11260.235294117647</v>
      </c>
    </row>
    <row r="97" spans="1:7" x14ac:dyDescent="0.2">
      <c r="A97" t="s">
        <v>227</v>
      </c>
      <c r="B97" t="s">
        <v>228</v>
      </c>
      <c r="C97" s="2">
        <v>500</v>
      </c>
      <c r="D97" s="2">
        <v>0</v>
      </c>
      <c r="E97" s="2">
        <v>7500</v>
      </c>
      <c r="F97" t="s">
        <v>1376</v>
      </c>
      <c r="G97" s="2">
        <f t="shared" si="6"/>
        <v>10588.235294117647</v>
      </c>
    </row>
    <row r="98" spans="1:7" x14ac:dyDescent="0.2">
      <c r="A98" t="s">
        <v>229</v>
      </c>
      <c r="B98" t="s">
        <v>230</v>
      </c>
      <c r="C98" s="2">
        <v>0</v>
      </c>
      <c r="D98" s="2">
        <v>0</v>
      </c>
      <c r="E98" s="2">
        <v>0</v>
      </c>
      <c r="F98" t="s">
        <v>1332</v>
      </c>
      <c r="G98" s="2">
        <f t="shared" si="6"/>
        <v>0</v>
      </c>
    </row>
    <row r="99" spans="1:7" x14ac:dyDescent="0.2">
      <c r="A99" t="s">
        <v>231</v>
      </c>
      <c r="B99" t="s">
        <v>232</v>
      </c>
      <c r="C99" s="2">
        <v>0</v>
      </c>
      <c r="D99" s="2">
        <v>0</v>
      </c>
      <c r="E99" s="2">
        <v>0</v>
      </c>
      <c r="F99" t="s">
        <v>1332</v>
      </c>
      <c r="G99" s="2">
        <f t="shared" si="6"/>
        <v>0</v>
      </c>
    </row>
    <row r="100" spans="1:7" x14ac:dyDescent="0.2">
      <c r="A100" t="s">
        <v>237</v>
      </c>
      <c r="B100" t="s">
        <v>238</v>
      </c>
      <c r="C100" s="2">
        <v>500</v>
      </c>
      <c r="D100" s="2">
        <v>0</v>
      </c>
      <c r="E100" s="2">
        <v>0</v>
      </c>
      <c r="F100" t="s">
        <v>1332</v>
      </c>
      <c r="G100" s="2">
        <f t="shared" si="6"/>
        <v>0</v>
      </c>
    </row>
    <row r="101" spans="1:7" x14ac:dyDescent="0.2">
      <c r="A101" t="s">
        <v>239</v>
      </c>
      <c r="B101" t="s">
        <v>240</v>
      </c>
      <c r="C101" s="2">
        <v>500</v>
      </c>
      <c r="D101" s="2">
        <v>0</v>
      </c>
      <c r="E101" s="2">
        <v>0</v>
      </c>
      <c r="F101" t="s">
        <v>1332</v>
      </c>
      <c r="G101" s="2">
        <f t="shared" si="6"/>
        <v>0</v>
      </c>
    </row>
    <row r="102" spans="1:7" x14ac:dyDescent="0.2">
      <c r="C102" s="2" t="s">
        <v>47</v>
      </c>
      <c r="D102" s="2" t="s">
        <v>47</v>
      </c>
      <c r="E102" s="2" t="s">
        <v>47</v>
      </c>
      <c r="F102" t="s">
        <v>1339</v>
      </c>
    </row>
    <row r="103" spans="1:7" x14ac:dyDescent="0.2">
      <c r="B103" t="s">
        <v>241</v>
      </c>
      <c r="C103" s="2">
        <v>1700</v>
      </c>
      <c r="D103" s="2">
        <v>58</v>
      </c>
      <c r="E103" s="2">
        <v>15476</v>
      </c>
      <c r="F103" t="s">
        <v>1377</v>
      </c>
      <c r="G103" s="2">
        <f t="shared" si="6"/>
        <v>21848.470588235294</v>
      </c>
    </row>
    <row r="105" spans="1:7" x14ac:dyDescent="0.2">
      <c r="B105" t="s">
        <v>242</v>
      </c>
    </row>
    <row r="106" spans="1:7" x14ac:dyDescent="0.2">
      <c r="A106" t="s">
        <v>243</v>
      </c>
      <c r="B106" t="s">
        <v>244</v>
      </c>
      <c r="C106" s="2">
        <v>15000</v>
      </c>
      <c r="D106" s="2">
        <v>0</v>
      </c>
      <c r="E106" s="2">
        <v>12822.24</v>
      </c>
      <c r="F106" t="s">
        <v>1378</v>
      </c>
      <c r="G106" s="2">
        <f t="shared" ref="G106:G122" si="7">(E106/8.5)*12</f>
        <v>18101.985882352943</v>
      </c>
    </row>
    <row r="107" spans="1:7" x14ac:dyDescent="0.2">
      <c r="A107" t="s">
        <v>245</v>
      </c>
      <c r="B107" t="s">
        <v>246</v>
      </c>
      <c r="C107" s="2">
        <v>500</v>
      </c>
      <c r="D107" s="2">
        <v>0</v>
      </c>
      <c r="E107" s="2">
        <v>0</v>
      </c>
      <c r="F107" t="s">
        <v>1332</v>
      </c>
      <c r="G107" s="2">
        <f t="shared" si="7"/>
        <v>0</v>
      </c>
    </row>
    <row r="108" spans="1:7" x14ac:dyDescent="0.2">
      <c r="A108" t="s">
        <v>247</v>
      </c>
      <c r="B108" t="s">
        <v>248</v>
      </c>
      <c r="C108" s="2">
        <v>0</v>
      </c>
      <c r="D108" s="2">
        <v>0</v>
      </c>
      <c r="E108" s="2">
        <v>0</v>
      </c>
      <c r="F108" t="s">
        <v>1332</v>
      </c>
      <c r="G108" s="2">
        <f t="shared" si="7"/>
        <v>0</v>
      </c>
    </row>
    <row r="109" spans="1:7" x14ac:dyDescent="0.2">
      <c r="A109" t="s">
        <v>251</v>
      </c>
      <c r="B109" t="s">
        <v>252</v>
      </c>
      <c r="C109" s="2">
        <v>25000</v>
      </c>
      <c r="D109" s="2">
        <v>1808.35</v>
      </c>
      <c r="E109" s="2">
        <v>125193.16</v>
      </c>
      <c r="F109" t="s">
        <v>1379</v>
      </c>
      <c r="G109" s="2">
        <f t="shared" si="7"/>
        <v>176743.28470588237</v>
      </c>
    </row>
    <row r="110" spans="1:7" x14ac:dyDescent="0.2">
      <c r="A110" t="s">
        <v>257</v>
      </c>
      <c r="B110" t="s">
        <v>258</v>
      </c>
      <c r="C110" s="2">
        <v>1500</v>
      </c>
      <c r="D110" s="2">
        <v>0</v>
      </c>
      <c r="E110" s="2">
        <v>40</v>
      </c>
      <c r="F110" t="s">
        <v>1380</v>
      </c>
      <c r="G110" s="2">
        <f t="shared" si="7"/>
        <v>56.470588235294116</v>
      </c>
    </row>
    <row r="111" spans="1:7" x14ac:dyDescent="0.2">
      <c r="A111" t="s">
        <v>259</v>
      </c>
      <c r="B111" t="s">
        <v>260</v>
      </c>
      <c r="C111" s="2">
        <v>1000</v>
      </c>
      <c r="D111" s="2">
        <v>0</v>
      </c>
      <c r="E111" s="2">
        <v>38727.050000000003</v>
      </c>
      <c r="F111" t="s">
        <v>1365</v>
      </c>
      <c r="G111" s="2">
        <f t="shared" si="7"/>
        <v>54673.482352941181</v>
      </c>
    </row>
    <row r="112" spans="1:7" x14ac:dyDescent="0.2">
      <c r="A112" t="s">
        <v>261</v>
      </c>
      <c r="B112" t="s">
        <v>262</v>
      </c>
      <c r="C112" s="2">
        <v>500</v>
      </c>
      <c r="D112" s="2">
        <v>0</v>
      </c>
      <c r="E112" s="2">
        <v>0</v>
      </c>
      <c r="F112" t="s">
        <v>1332</v>
      </c>
      <c r="G112" s="2">
        <f t="shared" si="7"/>
        <v>0</v>
      </c>
    </row>
    <row r="113" spans="1:7" x14ac:dyDescent="0.2">
      <c r="A113" t="s">
        <v>263</v>
      </c>
      <c r="B113" t="s">
        <v>264</v>
      </c>
      <c r="C113" s="2">
        <v>3500</v>
      </c>
      <c r="D113" s="2">
        <v>0</v>
      </c>
      <c r="E113" s="2">
        <v>2855</v>
      </c>
      <c r="F113" t="s">
        <v>1381</v>
      </c>
      <c r="G113" s="2">
        <f t="shared" si="7"/>
        <v>4030.5882352941176</v>
      </c>
    </row>
    <row r="114" spans="1:7" x14ac:dyDescent="0.2">
      <c r="A114" t="s">
        <v>267</v>
      </c>
      <c r="B114" t="s">
        <v>268</v>
      </c>
      <c r="C114" s="2">
        <v>1000</v>
      </c>
      <c r="D114" s="2">
        <v>0</v>
      </c>
      <c r="E114" s="2">
        <v>8542.24</v>
      </c>
      <c r="F114" t="s">
        <v>1382</v>
      </c>
      <c r="G114" s="2">
        <f t="shared" si="7"/>
        <v>12059.632941176471</v>
      </c>
    </row>
    <row r="115" spans="1:7" x14ac:dyDescent="0.2">
      <c r="A115" t="s">
        <v>269</v>
      </c>
      <c r="B115" t="s">
        <v>270</v>
      </c>
      <c r="C115" s="2">
        <v>0</v>
      </c>
      <c r="D115" s="2">
        <v>0</v>
      </c>
      <c r="E115" s="2">
        <v>1301.0999999999999</v>
      </c>
      <c r="F115" t="s">
        <v>1332</v>
      </c>
      <c r="G115" s="2">
        <f t="shared" si="7"/>
        <v>1836.8470588235293</v>
      </c>
    </row>
    <row r="116" spans="1:7" x14ac:dyDescent="0.2">
      <c r="A116" t="s">
        <v>277</v>
      </c>
      <c r="B116" t="s">
        <v>278</v>
      </c>
      <c r="C116" s="2">
        <v>0</v>
      </c>
      <c r="D116" s="2">
        <v>0</v>
      </c>
      <c r="E116" s="2">
        <v>1963.95</v>
      </c>
      <c r="F116" t="s">
        <v>1332</v>
      </c>
      <c r="G116" s="2">
        <f t="shared" si="7"/>
        <v>2772.6352941176474</v>
      </c>
    </row>
    <row r="117" spans="1:7" x14ac:dyDescent="0.2">
      <c r="A117" t="s">
        <v>279</v>
      </c>
      <c r="B117" t="s">
        <v>280</v>
      </c>
      <c r="C117" s="2">
        <v>0</v>
      </c>
      <c r="D117" s="2">
        <v>0</v>
      </c>
      <c r="E117" s="2">
        <v>357155.15</v>
      </c>
      <c r="F117" t="s">
        <v>1332</v>
      </c>
      <c r="G117" s="2">
        <f t="shared" si="7"/>
        <v>504219.03529411764</v>
      </c>
    </row>
    <row r="118" spans="1:7" x14ac:dyDescent="0.2">
      <c r="A118" t="s">
        <v>281</v>
      </c>
      <c r="B118" t="s">
        <v>282</v>
      </c>
      <c r="C118" s="2">
        <v>92560</v>
      </c>
      <c r="D118" s="2">
        <v>100</v>
      </c>
      <c r="E118" s="2">
        <v>3015.55</v>
      </c>
      <c r="F118" t="s">
        <v>1380</v>
      </c>
      <c r="G118" s="2">
        <f t="shared" si="7"/>
        <v>4257.2470588235301</v>
      </c>
    </row>
    <row r="119" spans="1:7" x14ac:dyDescent="0.2">
      <c r="C119" s="2" t="s">
        <v>47</v>
      </c>
      <c r="D119" s="2" t="s">
        <v>47</v>
      </c>
      <c r="E119" s="2" t="s">
        <v>47</v>
      </c>
      <c r="F119" t="s">
        <v>1339</v>
      </c>
    </row>
    <row r="120" spans="1:7" x14ac:dyDescent="0.2">
      <c r="B120" t="s">
        <v>283</v>
      </c>
      <c r="C120" s="2">
        <v>140560</v>
      </c>
      <c r="D120" s="2">
        <v>1908.35</v>
      </c>
      <c r="E120" s="2">
        <v>551615.43999999994</v>
      </c>
      <c r="F120" t="s">
        <v>1383</v>
      </c>
      <c r="G120" s="2">
        <f t="shared" si="7"/>
        <v>778751.20941176463</v>
      </c>
    </row>
    <row r="122" spans="1:7" x14ac:dyDescent="0.2">
      <c r="B122" t="s">
        <v>1384</v>
      </c>
      <c r="C122" s="2">
        <v>3630210</v>
      </c>
      <c r="D122" s="2">
        <v>28701.77</v>
      </c>
      <c r="E122" s="2">
        <v>3080467.91</v>
      </c>
      <c r="F122" t="s">
        <v>1378</v>
      </c>
      <c r="G122" s="2">
        <f t="shared" si="7"/>
        <v>4348895.8729411764</v>
      </c>
    </row>
    <row r="124" spans="1:7" x14ac:dyDescent="0.2">
      <c r="B124" t="s">
        <v>301</v>
      </c>
    </row>
    <row r="126" spans="1:7" x14ac:dyDescent="0.2">
      <c r="B126" t="s">
        <v>310</v>
      </c>
    </row>
    <row r="127" spans="1:7" x14ac:dyDescent="0.2">
      <c r="A127" t="s">
        <v>311</v>
      </c>
      <c r="B127" t="s">
        <v>312</v>
      </c>
      <c r="C127" s="2">
        <v>0</v>
      </c>
      <c r="D127" s="2">
        <v>0</v>
      </c>
      <c r="E127" s="2">
        <v>0</v>
      </c>
      <c r="F127" t="s">
        <v>1332</v>
      </c>
      <c r="G127" s="2">
        <f t="shared" ref="G127:G142" si="8">(E127/8.5)*12</f>
        <v>0</v>
      </c>
    </row>
    <row r="128" spans="1:7" x14ac:dyDescent="0.2">
      <c r="A128" t="s">
        <v>313</v>
      </c>
      <c r="B128" t="s">
        <v>314</v>
      </c>
      <c r="C128" s="2">
        <v>0</v>
      </c>
      <c r="D128" s="2">
        <v>0</v>
      </c>
      <c r="E128" s="2">
        <v>0</v>
      </c>
      <c r="F128" t="s">
        <v>1332</v>
      </c>
      <c r="G128" s="2">
        <f t="shared" si="8"/>
        <v>0</v>
      </c>
    </row>
    <row r="129" spans="1:7" x14ac:dyDescent="0.2">
      <c r="A129" t="s">
        <v>315</v>
      </c>
      <c r="B129" t="s">
        <v>316</v>
      </c>
      <c r="C129" s="2">
        <v>1000</v>
      </c>
      <c r="D129" s="2">
        <v>25</v>
      </c>
      <c r="E129" s="2">
        <v>2010.17</v>
      </c>
      <c r="F129" t="s">
        <v>1385</v>
      </c>
      <c r="G129" s="2">
        <f t="shared" si="8"/>
        <v>2837.8870588235295</v>
      </c>
    </row>
    <row r="130" spans="1:7" x14ac:dyDescent="0.2">
      <c r="A130" t="s">
        <v>317</v>
      </c>
      <c r="B130" t="s">
        <v>318</v>
      </c>
      <c r="C130" s="2">
        <v>1000</v>
      </c>
      <c r="D130" s="2">
        <v>0</v>
      </c>
      <c r="E130" s="2">
        <v>0</v>
      </c>
      <c r="F130" t="s">
        <v>1332</v>
      </c>
      <c r="G130" s="2">
        <f t="shared" si="8"/>
        <v>0</v>
      </c>
    </row>
    <row r="131" spans="1:7" x14ac:dyDescent="0.2">
      <c r="A131" t="s">
        <v>319</v>
      </c>
      <c r="B131" t="s">
        <v>320</v>
      </c>
      <c r="C131" s="2">
        <v>100</v>
      </c>
      <c r="D131" s="2">
        <v>0</v>
      </c>
      <c r="E131" s="2">
        <v>593.52</v>
      </c>
      <c r="F131" t="s">
        <v>1386</v>
      </c>
      <c r="G131" s="2">
        <f t="shared" si="8"/>
        <v>837.9105882352942</v>
      </c>
    </row>
    <row r="132" spans="1:7" x14ac:dyDescent="0.2">
      <c r="C132" s="2" t="s">
        <v>47</v>
      </c>
      <c r="D132" s="2" t="s">
        <v>47</v>
      </c>
      <c r="E132" s="2" t="s">
        <v>47</v>
      </c>
      <c r="F132" t="s">
        <v>1339</v>
      </c>
    </row>
    <row r="133" spans="1:7" x14ac:dyDescent="0.2">
      <c r="B133" t="s">
        <v>321</v>
      </c>
      <c r="C133" s="2">
        <v>2100</v>
      </c>
      <c r="D133" s="2">
        <v>25</v>
      </c>
      <c r="E133" s="2">
        <v>2603.69</v>
      </c>
      <c r="F133" t="s">
        <v>1387</v>
      </c>
      <c r="G133" s="2">
        <f t="shared" si="8"/>
        <v>3675.7976470588237</v>
      </c>
    </row>
    <row r="134" spans="1:7" x14ac:dyDescent="0.2">
      <c r="B134" t="s">
        <v>322</v>
      </c>
      <c r="G134" s="2">
        <f t="shared" si="8"/>
        <v>0</v>
      </c>
    </row>
    <row r="135" spans="1:7" x14ac:dyDescent="0.2">
      <c r="A135" t="s">
        <v>323</v>
      </c>
      <c r="B135" t="s">
        <v>324</v>
      </c>
      <c r="C135" s="2">
        <v>3536</v>
      </c>
      <c r="D135" s="2">
        <v>428.21</v>
      </c>
      <c r="E135" s="2">
        <v>2842.21</v>
      </c>
      <c r="F135" t="s">
        <v>1388</v>
      </c>
      <c r="G135" s="2">
        <f t="shared" si="8"/>
        <v>4012.5317647058823</v>
      </c>
    </row>
    <row r="136" spans="1:7" x14ac:dyDescent="0.2">
      <c r="A136" t="s">
        <v>325</v>
      </c>
      <c r="B136" t="s">
        <v>326</v>
      </c>
      <c r="C136" s="2">
        <v>106</v>
      </c>
      <c r="D136" s="2">
        <v>7.72</v>
      </c>
      <c r="E136" s="2">
        <v>72.290000000000006</v>
      </c>
      <c r="F136" t="s">
        <v>1354</v>
      </c>
      <c r="G136" s="2">
        <f t="shared" si="8"/>
        <v>102.0564705882353</v>
      </c>
    </row>
    <row r="137" spans="1:7" x14ac:dyDescent="0.2">
      <c r="A137" t="s">
        <v>327</v>
      </c>
      <c r="B137" t="s">
        <v>314</v>
      </c>
      <c r="C137" s="2">
        <v>250</v>
      </c>
      <c r="D137" s="2">
        <v>21.26</v>
      </c>
      <c r="E137" s="2">
        <v>205.78</v>
      </c>
      <c r="F137" t="s">
        <v>1381</v>
      </c>
      <c r="G137" s="2">
        <f t="shared" si="8"/>
        <v>290.51294117647058</v>
      </c>
    </row>
    <row r="138" spans="1:7" x14ac:dyDescent="0.2">
      <c r="A138" t="s">
        <v>330</v>
      </c>
      <c r="B138" t="s">
        <v>331</v>
      </c>
      <c r="C138" s="2">
        <v>793.98</v>
      </c>
      <c r="D138" s="2">
        <v>0.39</v>
      </c>
      <c r="E138" s="2">
        <v>3.65</v>
      </c>
      <c r="F138" t="s">
        <v>1332</v>
      </c>
      <c r="G138" s="2">
        <f t="shared" si="8"/>
        <v>5.1529411764705877</v>
      </c>
    </row>
    <row r="139" spans="1:7" x14ac:dyDescent="0.2">
      <c r="A139" t="s">
        <v>333</v>
      </c>
      <c r="B139" t="s">
        <v>334</v>
      </c>
      <c r="C139" s="2">
        <v>4800</v>
      </c>
      <c r="D139" s="2">
        <v>0</v>
      </c>
      <c r="E139" s="2">
        <v>3200</v>
      </c>
      <c r="F139" t="s">
        <v>1389</v>
      </c>
      <c r="G139" s="2">
        <f t="shared" si="8"/>
        <v>4517.6470588235297</v>
      </c>
    </row>
    <row r="140" spans="1:7" x14ac:dyDescent="0.2">
      <c r="A140" t="s">
        <v>337</v>
      </c>
      <c r="B140" t="s">
        <v>338</v>
      </c>
      <c r="C140" s="2">
        <v>100</v>
      </c>
      <c r="D140" s="2">
        <v>0</v>
      </c>
      <c r="E140" s="2">
        <v>0</v>
      </c>
      <c r="F140" t="s">
        <v>1332</v>
      </c>
      <c r="G140" s="2">
        <f t="shared" si="8"/>
        <v>0</v>
      </c>
    </row>
    <row r="141" spans="1:7" x14ac:dyDescent="0.2">
      <c r="C141" s="2" t="s">
        <v>47</v>
      </c>
      <c r="D141" s="2" t="s">
        <v>47</v>
      </c>
      <c r="E141" s="2" t="s">
        <v>47</v>
      </c>
      <c r="F141" t="s">
        <v>1339</v>
      </c>
    </row>
    <row r="142" spans="1:7" x14ac:dyDescent="0.2">
      <c r="B142" t="s">
        <v>347</v>
      </c>
      <c r="C142" s="2">
        <v>9585.98</v>
      </c>
      <c r="D142" s="2">
        <v>457.58</v>
      </c>
      <c r="E142" s="2">
        <v>6323.93</v>
      </c>
      <c r="F142" t="s">
        <v>1362</v>
      </c>
      <c r="G142" s="2">
        <f t="shared" si="8"/>
        <v>8927.9011764705883</v>
      </c>
    </row>
    <row r="144" spans="1:7" x14ac:dyDescent="0.2">
      <c r="B144" t="s">
        <v>349</v>
      </c>
    </row>
    <row r="145" spans="1:8" x14ac:dyDescent="0.2">
      <c r="A145" t="s">
        <v>350</v>
      </c>
      <c r="B145" t="s">
        <v>349</v>
      </c>
      <c r="C145" s="2">
        <v>5000</v>
      </c>
      <c r="D145" s="2">
        <v>0</v>
      </c>
      <c r="E145" s="2">
        <v>0</v>
      </c>
      <c r="F145" t="s">
        <v>1332</v>
      </c>
    </row>
    <row r="146" spans="1:8" x14ac:dyDescent="0.2">
      <c r="C146" s="2" t="s">
        <v>47</v>
      </c>
      <c r="D146" s="2" t="s">
        <v>47</v>
      </c>
      <c r="E146" s="2" t="s">
        <v>47</v>
      </c>
      <c r="F146" t="s">
        <v>1339</v>
      </c>
    </row>
    <row r="147" spans="1:8" x14ac:dyDescent="0.2">
      <c r="B147" t="s">
        <v>353</v>
      </c>
      <c r="C147" s="2">
        <v>5000</v>
      </c>
      <c r="D147" s="2">
        <v>0</v>
      </c>
      <c r="E147" s="2">
        <v>0</v>
      </c>
      <c r="F147" t="s">
        <v>1332</v>
      </c>
    </row>
    <row r="149" spans="1:8" x14ac:dyDescent="0.2">
      <c r="B149" t="s">
        <v>354</v>
      </c>
    </row>
    <row r="150" spans="1:8" x14ac:dyDescent="0.2">
      <c r="A150" t="s">
        <v>355</v>
      </c>
      <c r="B150" t="s">
        <v>356</v>
      </c>
      <c r="C150" s="2">
        <v>114072.4</v>
      </c>
      <c r="D150" s="2">
        <v>3874.2</v>
      </c>
      <c r="E150" s="2">
        <v>64862.37</v>
      </c>
      <c r="F150" t="s">
        <v>1390</v>
      </c>
      <c r="G150" s="2">
        <f t="shared" ref="G150:G187" si="9">(E150/8.5)*12</f>
        <v>91570.404705882363</v>
      </c>
    </row>
    <row r="151" spans="1:8" x14ac:dyDescent="0.2">
      <c r="A151" t="s">
        <v>357</v>
      </c>
      <c r="B151" t="s">
        <v>358</v>
      </c>
      <c r="C151" s="2">
        <v>5199.17</v>
      </c>
      <c r="D151" s="2">
        <v>149.84</v>
      </c>
      <c r="E151" s="2">
        <v>1415.61</v>
      </c>
      <c r="F151" t="s">
        <v>1391</v>
      </c>
      <c r="G151" s="2">
        <f t="shared" si="9"/>
        <v>1998.5082352941176</v>
      </c>
    </row>
    <row r="152" spans="1:8" x14ac:dyDescent="0.2">
      <c r="A152" t="s">
        <v>359</v>
      </c>
      <c r="B152" t="s">
        <v>314</v>
      </c>
      <c r="C152" s="2">
        <v>8727</v>
      </c>
      <c r="D152" s="2">
        <v>238.11</v>
      </c>
      <c r="E152" s="2">
        <v>4875.41</v>
      </c>
      <c r="F152" t="s">
        <v>1392</v>
      </c>
      <c r="G152" s="2">
        <f t="shared" si="9"/>
        <v>6882.9317647058815</v>
      </c>
    </row>
    <row r="153" spans="1:8" x14ac:dyDescent="0.2">
      <c r="A153" t="s">
        <v>360</v>
      </c>
      <c r="B153" t="s">
        <v>329</v>
      </c>
      <c r="C153" s="2">
        <v>0</v>
      </c>
      <c r="D153" s="2">
        <v>0</v>
      </c>
      <c r="E153" s="2">
        <v>0</v>
      </c>
      <c r="F153" t="s">
        <v>1332</v>
      </c>
      <c r="G153" s="2">
        <f t="shared" si="9"/>
        <v>0</v>
      </c>
    </row>
    <row r="154" spans="1:8" x14ac:dyDescent="0.2">
      <c r="A154" s="19" t="s">
        <v>361</v>
      </c>
      <c r="B154" s="19" t="s">
        <v>362</v>
      </c>
      <c r="C154" s="20">
        <v>1116</v>
      </c>
      <c r="D154" s="20">
        <v>0</v>
      </c>
      <c r="E154" s="20">
        <v>92363.7</v>
      </c>
      <c r="F154" s="19" t="s">
        <v>1393</v>
      </c>
      <c r="G154" s="20">
        <f t="shared" si="9"/>
        <v>130395.81176470587</v>
      </c>
      <c r="H154" t="s">
        <v>1525</v>
      </c>
    </row>
    <row r="155" spans="1:8" x14ac:dyDescent="0.2">
      <c r="A155" t="s">
        <v>366</v>
      </c>
      <c r="B155" t="s">
        <v>331</v>
      </c>
      <c r="C155" s="2">
        <v>21040</v>
      </c>
      <c r="D155" s="2">
        <v>430.08</v>
      </c>
      <c r="E155" s="2">
        <v>7925.02</v>
      </c>
      <c r="F155" t="s">
        <v>1394</v>
      </c>
      <c r="G155" s="2">
        <f t="shared" si="9"/>
        <v>11188.263529411764</v>
      </c>
    </row>
    <row r="156" spans="1:8" x14ac:dyDescent="0.2">
      <c r="A156" t="s">
        <v>370</v>
      </c>
      <c r="B156" t="s">
        <v>371</v>
      </c>
      <c r="C156" s="2">
        <v>5000</v>
      </c>
      <c r="D156" s="2">
        <v>278</v>
      </c>
      <c r="E156" s="2">
        <v>2009.84</v>
      </c>
      <c r="F156" t="s">
        <v>1395</v>
      </c>
      <c r="G156" s="2">
        <f t="shared" si="9"/>
        <v>2837.4211764705879</v>
      </c>
    </row>
    <row r="157" spans="1:8" x14ac:dyDescent="0.2">
      <c r="A157" t="s">
        <v>372</v>
      </c>
      <c r="B157" t="s">
        <v>373</v>
      </c>
      <c r="C157" s="2">
        <v>6500</v>
      </c>
      <c r="D157" s="2">
        <v>150.38999999999999</v>
      </c>
      <c r="E157" s="2">
        <v>5262.11</v>
      </c>
      <c r="F157" t="s">
        <v>1327</v>
      </c>
      <c r="G157" s="2">
        <f t="shared" si="9"/>
        <v>7428.8611764705875</v>
      </c>
    </row>
    <row r="158" spans="1:8" x14ac:dyDescent="0.2">
      <c r="A158" t="s">
        <v>374</v>
      </c>
      <c r="B158" t="s">
        <v>375</v>
      </c>
      <c r="C158" s="2">
        <v>5000</v>
      </c>
      <c r="D158" s="2">
        <v>579.78</v>
      </c>
      <c r="E158" s="2">
        <v>8773.31</v>
      </c>
      <c r="F158" t="s">
        <v>1396</v>
      </c>
      <c r="G158" s="2">
        <f t="shared" si="9"/>
        <v>12385.849411764704</v>
      </c>
    </row>
    <row r="159" spans="1:8" x14ac:dyDescent="0.2">
      <c r="A159" t="s">
        <v>376</v>
      </c>
      <c r="B159" t="s">
        <v>377</v>
      </c>
      <c r="C159" s="2">
        <v>870</v>
      </c>
      <c r="D159" s="2">
        <v>0</v>
      </c>
      <c r="E159" s="2">
        <v>240</v>
      </c>
      <c r="F159" t="s">
        <v>1348</v>
      </c>
      <c r="G159" s="2">
        <f t="shared" si="9"/>
        <v>338.8235294117647</v>
      </c>
    </row>
    <row r="160" spans="1:8" x14ac:dyDescent="0.2">
      <c r="A160" t="s">
        <v>378</v>
      </c>
      <c r="B160" t="s">
        <v>379</v>
      </c>
      <c r="C160" s="2">
        <v>8920</v>
      </c>
      <c r="D160" s="2">
        <v>0</v>
      </c>
      <c r="E160" s="2">
        <v>34625</v>
      </c>
      <c r="F160" t="s">
        <v>1397</v>
      </c>
      <c r="G160" s="2">
        <f>E160</f>
        <v>34625</v>
      </c>
    </row>
    <row r="161" spans="1:8" x14ac:dyDescent="0.2">
      <c r="A161" t="s">
        <v>380</v>
      </c>
      <c r="B161" t="s">
        <v>381</v>
      </c>
      <c r="C161" s="2">
        <v>650</v>
      </c>
      <c r="D161" s="2">
        <v>0</v>
      </c>
      <c r="E161" s="2">
        <v>361.22</v>
      </c>
      <c r="F161" t="s">
        <v>1392</v>
      </c>
      <c r="G161" s="2">
        <f t="shared" si="9"/>
        <v>509.95764705882357</v>
      </c>
    </row>
    <row r="162" spans="1:8" x14ac:dyDescent="0.2">
      <c r="A162" t="s">
        <v>382</v>
      </c>
      <c r="B162" t="s">
        <v>383</v>
      </c>
      <c r="C162" s="2">
        <v>3005</v>
      </c>
      <c r="D162" s="2">
        <v>246.91</v>
      </c>
      <c r="E162" s="2">
        <v>2050.69</v>
      </c>
      <c r="F162" t="s">
        <v>1354</v>
      </c>
      <c r="G162" s="2">
        <f t="shared" si="9"/>
        <v>2895.0917647058823</v>
      </c>
    </row>
    <row r="163" spans="1:8" x14ac:dyDescent="0.2">
      <c r="A163" s="25" t="s">
        <v>384</v>
      </c>
      <c r="B163" s="25" t="s">
        <v>385</v>
      </c>
      <c r="C163" s="26">
        <v>53750</v>
      </c>
      <c r="D163" s="26">
        <v>0</v>
      </c>
      <c r="E163" s="26">
        <v>155239.82999999999</v>
      </c>
      <c r="F163" s="25" t="s">
        <v>1398</v>
      </c>
      <c r="G163" s="26">
        <f t="shared" si="9"/>
        <v>219162.11294117646</v>
      </c>
      <c r="H163" t="s">
        <v>1525</v>
      </c>
    </row>
    <row r="164" spans="1:8" x14ac:dyDescent="0.2">
      <c r="A164" t="s">
        <v>386</v>
      </c>
      <c r="B164" t="s">
        <v>387</v>
      </c>
      <c r="C164" s="2">
        <v>0</v>
      </c>
      <c r="D164" s="2">
        <v>0</v>
      </c>
      <c r="E164" s="2">
        <v>0</v>
      </c>
      <c r="F164" t="s">
        <v>1332</v>
      </c>
      <c r="G164" s="2">
        <f t="shared" si="9"/>
        <v>0</v>
      </c>
    </row>
    <row r="165" spans="1:8" x14ac:dyDescent="0.2">
      <c r="A165" t="s">
        <v>388</v>
      </c>
      <c r="B165" t="s">
        <v>389</v>
      </c>
      <c r="C165" s="2">
        <v>6440</v>
      </c>
      <c r="D165" s="2">
        <v>0</v>
      </c>
      <c r="E165" s="2">
        <v>3195.14</v>
      </c>
      <c r="F165" t="s">
        <v>1399</v>
      </c>
      <c r="G165" s="2">
        <f t="shared" si="9"/>
        <v>4510.7858823529405</v>
      </c>
    </row>
    <row r="166" spans="1:8" x14ac:dyDescent="0.2">
      <c r="A166" t="s">
        <v>398</v>
      </c>
      <c r="B166" t="s">
        <v>399</v>
      </c>
      <c r="C166" s="2">
        <v>6470</v>
      </c>
      <c r="D166" s="2">
        <v>229.45</v>
      </c>
      <c r="E166" s="2">
        <v>6072.02</v>
      </c>
      <c r="F166" t="s">
        <v>1400</v>
      </c>
      <c r="G166" s="2">
        <f t="shared" si="9"/>
        <v>8572.2635294117645</v>
      </c>
    </row>
    <row r="167" spans="1:8" x14ac:dyDescent="0.2">
      <c r="A167" t="s">
        <v>400</v>
      </c>
      <c r="B167" t="s">
        <v>401</v>
      </c>
      <c r="C167" s="2">
        <v>0</v>
      </c>
      <c r="D167" s="2">
        <v>0</v>
      </c>
      <c r="E167" s="2">
        <v>5875.12</v>
      </c>
      <c r="F167" t="s">
        <v>1332</v>
      </c>
      <c r="G167" s="2">
        <v>0</v>
      </c>
    </row>
    <row r="168" spans="1:8" x14ac:dyDescent="0.2">
      <c r="A168" t="s">
        <v>402</v>
      </c>
      <c r="B168" t="s">
        <v>403</v>
      </c>
      <c r="C168" s="2">
        <v>2240</v>
      </c>
      <c r="D168" s="2">
        <v>0</v>
      </c>
      <c r="E168" s="2">
        <v>3792.83</v>
      </c>
      <c r="F168" t="s">
        <v>1401</v>
      </c>
      <c r="G168" s="2">
        <f t="shared" si="9"/>
        <v>5354.5835294117642</v>
      </c>
    </row>
    <row r="169" spans="1:8" x14ac:dyDescent="0.2">
      <c r="A169" t="s">
        <v>410</v>
      </c>
      <c r="B169" t="s">
        <v>411</v>
      </c>
      <c r="C169" s="2">
        <v>350</v>
      </c>
      <c r="D169" s="2">
        <v>0</v>
      </c>
      <c r="E169" s="2">
        <v>50.4</v>
      </c>
      <c r="F169" t="s">
        <v>1402</v>
      </c>
      <c r="G169" s="2">
        <f t="shared" si="9"/>
        <v>71.152941176470591</v>
      </c>
    </row>
    <row r="170" spans="1:8" x14ac:dyDescent="0.2">
      <c r="A170" t="s">
        <v>412</v>
      </c>
      <c r="B170" t="s">
        <v>413</v>
      </c>
      <c r="C170" s="2">
        <v>200</v>
      </c>
      <c r="D170" s="2">
        <v>0</v>
      </c>
      <c r="E170" s="2">
        <v>0</v>
      </c>
      <c r="F170" t="s">
        <v>1332</v>
      </c>
      <c r="G170" s="2">
        <f t="shared" si="9"/>
        <v>0</v>
      </c>
    </row>
    <row r="171" spans="1:8" x14ac:dyDescent="0.2">
      <c r="A171" t="s">
        <v>414</v>
      </c>
      <c r="B171" t="s">
        <v>415</v>
      </c>
      <c r="C171" s="2">
        <v>0</v>
      </c>
      <c r="D171" s="2">
        <v>0</v>
      </c>
      <c r="E171" s="2">
        <v>500</v>
      </c>
      <c r="F171" t="s">
        <v>1332</v>
      </c>
      <c r="G171" s="2">
        <f t="shared" si="9"/>
        <v>705.88235294117646</v>
      </c>
    </row>
    <row r="172" spans="1:8" x14ac:dyDescent="0.2">
      <c r="A172" t="s">
        <v>416</v>
      </c>
      <c r="B172" t="s">
        <v>417</v>
      </c>
      <c r="C172" s="2">
        <v>2450</v>
      </c>
      <c r="D172" s="2">
        <v>223.57</v>
      </c>
      <c r="E172" s="2">
        <v>2035.9</v>
      </c>
      <c r="F172" t="s">
        <v>1403</v>
      </c>
      <c r="G172" s="2">
        <f t="shared" si="9"/>
        <v>2874.2117647058826</v>
      </c>
    </row>
    <row r="173" spans="1:8" x14ac:dyDescent="0.2">
      <c r="A173" t="s">
        <v>418</v>
      </c>
      <c r="B173" t="s">
        <v>419</v>
      </c>
      <c r="C173" s="2">
        <v>1810</v>
      </c>
      <c r="D173" s="2">
        <v>0</v>
      </c>
      <c r="E173" s="2">
        <v>918.25</v>
      </c>
      <c r="F173" t="s">
        <v>1404</v>
      </c>
      <c r="G173" s="2">
        <f t="shared" si="9"/>
        <v>1296.3529411764707</v>
      </c>
    </row>
    <row r="174" spans="1:8" x14ac:dyDescent="0.2">
      <c r="A174" t="s">
        <v>421</v>
      </c>
      <c r="B174" t="s">
        <v>422</v>
      </c>
      <c r="C174" s="2">
        <v>5245</v>
      </c>
      <c r="D174" s="2">
        <v>0</v>
      </c>
      <c r="E174" s="2">
        <v>5350.38</v>
      </c>
      <c r="F174" t="s">
        <v>1405</v>
      </c>
      <c r="G174" s="2">
        <f t="shared" si="9"/>
        <v>7553.477647058824</v>
      </c>
    </row>
    <row r="175" spans="1:8" x14ac:dyDescent="0.2">
      <c r="A175" t="s">
        <v>426</v>
      </c>
      <c r="B175" t="s">
        <v>427</v>
      </c>
      <c r="C175" s="2">
        <v>5485</v>
      </c>
      <c r="D175" s="2">
        <v>110.74</v>
      </c>
      <c r="E175" s="2">
        <v>2423.7600000000002</v>
      </c>
      <c r="F175" t="s">
        <v>1406</v>
      </c>
      <c r="G175" s="2">
        <f t="shared" si="9"/>
        <v>3421.778823529412</v>
      </c>
    </row>
    <row r="176" spans="1:8" x14ac:dyDescent="0.2">
      <c r="A176" t="s">
        <v>428</v>
      </c>
      <c r="B176" t="s">
        <v>429</v>
      </c>
      <c r="C176" s="2">
        <v>0</v>
      </c>
      <c r="D176" s="2">
        <v>928</v>
      </c>
      <c r="E176" s="2">
        <v>4205</v>
      </c>
      <c r="F176" t="s">
        <v>1332</v>
      </c>
      <c r="G176" s="2">
        <f t="shared" si="9"/>
        <v>5936.4705882352937</v>
      </c>
    </row>
    <row r="177" spans="1:7" x14ac:dyDescent="0.2">
      <c r="A177" t="s">
        <v>432</v>
      </c>
      <c r="B177" t="s">
        <v>433</v>
      </c>
      <c r="C177" s="2">
        <v>1800</v>
      </c>
      <c r="D177" s="2">
        <v>0</v>
      </c>
      <c r="E177" s="2">
        <v>1662.68</v>
      </c>
      <c r="F177" t="s">
        <v>1407</v>
      </c>
      <c r="G177" s="2">
        <f t="shared" si="9"/>
        <v>2347.3129411764708</v>
      </c>
    </row>
    <row r="178" spans="1:7" x14ac:dyDescent="0.2">
      <c r="A178" t="s">
        <v>434</v>
      </c>
      <c r="B178" t="s">
        <v>435</v>
      </c>
      <c r="C178" s="2">
        <v>0</v>
      </c>
      <c r="D178" s="2">
        <v>0</v>
      </c>
      <c r="E178" s="2">
        <v>890</v>
      </c>
      <c r="F178" t="s">
        <v>1332</v>
      </c>
      <c r="G178" s="2">
        <f t="shared" si="9"/>
        <v>1256.4705882352941</v>
      </c>
    </row>
    <row r="179" spans="1:7" x14ac:dyDescent="0.2">
      <c r="A179" t="s">
        <v>440</v>
      </c>
      <c r="B179" t="s">
        <v>441</v>
      </c>
      <c r="C179" s="2">
        <v>6000</v>
      </c>
      <c r="D179" s="2">
        <v>489.97</v>
      </c>
      <c r="E179" s="2">
        <v>3999.12</v>
      </c>
      <c r="F179" t="s">
        <v>1389</v>
      </c>
      <c r="G179" s="2">
        <f t="shared" si="9"/>
        <v>5645.8164705882355</v>
      </c>
    </row>
    <row r="180" spans="1:7" x14ac:dyDescent="0.2">
      <c r="A180" t="s">
        <v>442</v>
      </c>
      <c r="B180" t="s">
        <v>443</v>
      </c>
      <c r="C180" s="2">
        <v>2600</v>
      </c>
      <c r="D180" s="2">
        <v>100</v>
      </c>
      <c r="E180" s="2">
        <v>1191.29</v>
      </c>
      <c r="F180" t="s">
        <v>1364</v>
      </c>
      <c r="G180" s="2">
        <f t="shared" si="9"/>
        <v>1681.8211764705884</v>
      </c>
    </row>
    <row r="181" spans="1:7" x14ac:dyDescent="0.2">
      <c r="A181" t="s">
        <v>444</v>
      </c>
      <c r="B181" t="s">
        <v>445</v>
      </c>
      <c r="C181" s="2">
        <v>250</v>
      </c>
      <c r="D181" s="2">
        <v>0</v>
      </c>
      <c r="E181" s="2">
        <v>1222.6400000000001</v>
      </c>
      <c r="F181" t="s">
        <v>1408</v>
      </c>
      <c r="G181" s="2">
        <f t="shared" si="9"/>
        <v>1726.08</v>
      </c>
    </row>
    <row r="182" spans="1:7" x14ac:dyDescent="0.2">
      <c r="A182" t="s">
        <v>446</v>
      </c>
      <c r="B182" t="s">
        <v>447</v>
      </c>
      <c r="C182" s="2">
        <v>1000</v>
      </c>
      <c r="D182" s="2">
        <v>0</v>
      </c>
      <c r="E182" s="2">
        <v>107</v>
      </c>
      <c r="F182" t="s">
        <v>1409</v>
      </c>
      <c r="G182" s="2">
        <f t="shared" si="9"/>
        <v>151.05882352941177</v>
      </c>
    </row>
    <row r="183" spans="1:7" x14ac:dyDescent="0.2">
      <c r="A183" t="s">
        <v>448</v>
      </c>
      <c r="B183" t="s">
        <v>449</v>
      </c>
      <c r="C183" s="2">
        <v>3000</v>
      </c>
      <c r="D183" s="2">
        <v>0</v>
      </c>
      <c r="E183" s="2">
        <v>7451.48</v>
      </c>
      <c r="F183" t="s">
        <v>1410</v>
      </c>
      <c r="G183" s="2">
        <f t="shared" si="9"/>
        <v>10519.736470588236</v>
      </c>
    </row>
    <row r="184" spans="1:7" x14ac:dyDescent="0.2">
      <c r="A184" t="s">
        <v>450</v>
      </c>
      <c r="B184" t="s">
        <v>451</v>
      </c>
      <c r="C184" s="2">
        <v>500</v>
      </c>
      <c r="D184" s="2">
        <v>0</v>
      </c>
      <c r="E184" s="2">
        <v>5292.67</v>
      </c>
      <c r="F184" t="s">
        <v>1411</v>
      </c>
      <c r="G184" s="2">
        <f t="shared" si="9"/>
        <v>7472.0047058823529</v>
      </c>
    </row>
    <row r="185" spans="1:7" x14ac:dyDescent="0.2">
      <c r="A185" t="s">
        <v>452</v>
      </c>
      <c r="B185" t="s">
        <v>453</v>
      </c>
      <c r="C185" s="2">
        <v>1000</v>
      </c>
      <c r="D185" s="2">
        <v>0</v>
      </c>
      <c r="E185" s="2">
        <v>0</v>
      </c>
      <c r="F185" t="s">
        <v>1332</v>
      </c>
      <c r="G185" s="2">
        <f t="shared" si="9"/>
        <v>0</v>
      </c>
    </row>
    <row r="186" spans="1:7" x14ac:dyDescent="0.2">
      <c r="A186" t="s">
        <v>456</v>
      </c>
      <c r="B186" t="s">
        <v>457</v>
      </c>
      <c r="C186" s="2">
        <v>0</v>
      </c>
      <c r="D186" s="2">
        <v>0</v>
      </c>
      <c r="E186" s="2">
        <v>0</v>
      </c>
      <c r="F186" t="s">
        <v>1332</v>
      </c>
      <c r="G186" s="2">
        <f t="shared" si="9"/>
        <v>0</v>
      </c>
    </row>
    <row r="187" spans="1:7" x14ac:dyDescent="0.2">
      <c r="A187" t="s">
        <v>458</v>
      </c>
      <c r="B187" t="s">
        <v>459</v>
      </c>
      <c r="C187" s="2">
        <v>3000</v>
      </c>
      <c r="D187" s="2">
        <v>427.5</v>
      </c>
      <c r="E187" s="2">
        <v>3990.27</v>
      </c>
      <c r="F187" t="s">
        <v>1412</v>
      </c>
      <c r="G187" s="2">
        <f t="shared" si="9"/>
        <v>5633.3223529411762</v>
      </c>
    </row>
    <row r="188" spans="1:7" x14ac:dyDescent="0.2">
      <c r="C188" s="2" t="s">
        <v>47</v>
      </c>
      <c r="D188" s="2" t="s">
        <v>47</v>
      </c>
      <c r="E188" s="2" t="s">
        <v>47</v>
      </c>
      <c r="F188" t="s">
        <v>1339</v>
      </c>
    </row>
    <row r="189" spans="1:7" x14ac:dyDescent="0.2">
      <c r="B189" t="s">
        <v>470</v>
      </c>
      <c r="C189" s="2">
        <v>283689.57</v>
      </c>
      <c r="D189" s="2">
        <v>8456.5400000000009</v>
      </c>
      <c r="E189" s="2">
        <v>440230.06</v>
      </c>
      <c r="F189" t="s">
        <v>1413</v>
      </c>
      <c r="G189" s="2">
        <f>SUM(G150:G187)</f>
        <v>598949.62117647042</v>
      </c>
    </row>
    <row r="191" spans="1:7" x14ac:dyDescent="0.2">
      <c r="B191" t="s">
        <v>471</v>
      </c>
    </row>
    <row r="192" spans="1:7" x14ac:dyDescent="0.2">
      <c r="A192" t="s">
        <v>472</v>
      </c>
      <c r="B192" t="s">
        <v>473</v>
      </c>
      <c r="C192" s="2">
        <v>5500</v>
      </c>
      <c r="D192" s="2">
        <v>160</v>
      </c>
      <c r="E192" s="2">
        <v>6450.05</v>
      </c>
      <c r="F192" t="s">
        <v>1414</v>
      </c>
      <c r="G192" s="2">
        <f t="shared" ref="G192:G200" si="10">(E192/8.5)*12</f>
        <v>9105.9529411764706</v>
      </c>
    </row>
    <row r="193" spans="1:9" x14ac:dyDescent="0.2">
      <c r="A193" t="s">
        <v>474</v>
      </c>
      <c r="B193" t="s">
        <v>475</v>
      </c>
      <c r="C193" s="2">
        <v>0</v>
      </c>
      <c r="D193" s="2">
        <v>4.1399999999999997</v>
      </c>
      <c r="E193" s="2">
        <v>60.76</v>
      </c>
      <c r="F193" t="s">
        <v>1332</v>
      </c>
      <c r="G193" s="2">
        <f t="shared" si="10"/>
        <v>85.778823529411767</v>
      </c>
    </row>
    <row r="194" spans="1:9" x14ac:dyDescent="0.2">
      <c r="A194" t="s">
        <v>476</v>
      </c>
      <c r="B194" t="s">
        <v>314</v>
      </c>
      <c r="C194" s="2">
        <v>421</v>
      </c>
      <c r="D194" s="2">
        <v>12.22</v>
      </c>
      <c r="E194" s="2">
        <v>493.4</v>
      </c>
      <c r="F194" t="s">
        <v>1414</v>
      </c>
      <c r="G194" s="2">
        <f t="shared" si="10"/>
        <v>696.56470588235288</v>
      </c>
    </row>
    <row r="195" spans="1:9" x14ac:dyDescent="0.2">
      <c r="A195" t="s">
        <v>477</v>
      </c>
      <c r="B195" t="s">
        <v>365</v>
      </c>
      <c r="C195" s="2">
        <v>1000</v>
      </c>
      <c r="D195" s="2">
        <v>0</v>
      </c>
      <c r="E195" s="2">
        <v>0</v>
      </c>
      <c r="F195" t="s">
        <v>1332</v>
      </c>
      <c r="G195" s="2">
        <f t="shared" si="10"/>
        <v>0</v>
      </c>
    </row>
    <row r="196" spans="1:9" x14ac:dyDescent="0.2">
      <c r="A196" t="s">
        <v>478</v>
      </c>
      <c r="B196" t="s">
        <v>331</v>
      </c>
      <c r="C196" s="2">
        <v>0</v>
      </c>
      <c r="D196" s="2">
        <v>0.44</v>
      </c>
      <c r="E196" s="2">
        <v>254.2</v>
      </c>
      <c r="F196" t="s">
        <v>1332</v>
      </c>
      <c r="G196" s="2">
        <f t="shared" si="10"/>
        <v>358.87058823529412</v>
      </c>
    </row>
    <row r="197" spans="1:9" x14ac:dyDescent="0.2">
      <c r="A197" t="s">
        <v>480</v>
      </c>
      <c r="B197" t="s">
        <v>481</v>
      </c>
      <c r="C197" s="2">
        <v>3200</v>
      </c>
      <c r="D197" s="2">
        <v>0</v>
      </c>
      <c r="E197" s="2">
        <v>3153.46</v>
      </c>
      <c r="F197" t="s">
        <v>1342</v>
      </c>
      <c r="G197" s="2">
        <f t="shared" si="10"/>
        <v>4451.9435294117648</v>
      </c>
    </row>
    <row r="198" spans="1:9" x14ac:dyDescent="0.2">
      <c r="A198" t="s">
        <v>483</v>
      </c>
      <c r="B198" t="s">
        <v>447</v>
      </c>
      <c r="C198" s="2">
        <v>0</v>
      </c>
      <c r="D198" s="2">
        <v>0</v>
      </c>
      <c r="E198" s="2">
        <v>0</v>
      </c>
      <c r="F198" t="s">
        <v>1332</v>
      </c>
      <c r="G198" s="2">
        <f t="shared" si="10"/>
        <v>0</v>
      </c>
    </row>
    <row r="199" spans="1:9" x14ac:dyDescent="0.2">
      <c r="C199" s="2" t="s">
        <v>47</v>
      </c>
      <c r="D199" s="2" t="s">
        <v>47</v>
      </c>
      <c r="E199" s="2" t="s">
        <v>47</v>
      </c>
      <c r="F199" t="s">
        <v>1339</v>
      </c>
    </row>
    <row r="200" spans="1:9" x14ac:dyDescent="0.2">
      <c r="B200" t="s">
        <v>515</v>
      </c>
      <c r="C200" s="2">
        <v>10121</v>
      </c>
      <c r="D200" s="2">
        <v>176.8</v>
      </c>
      <c r="E200" s="2">
        <v>10411.870000000001</v>
      </c>
      <c r="F200" t="s">
        <v>1415</v>
      </c>
      <c r="G200" s="2">
        <f t="shared" si="10"/>
        <v>14699.110588235295</v>
      </c>
    </row>
    <row r="202" spans="1:9" x14ac:dyDescent="0.2">
      <c r="B202" t="s">
        <v>516</v>
      </c>
    </row>
    <row r="203" spans="1:9" x14ac:dyDescent="0.2">
      <c r="A203" t="s">
        <v>517</v>
      </c>
      <c r="B203" t="s">
        <v>518</v>
      </c>
      <c r="C203" s="2">
        <v>269214.40000000002</v>
      </c>
      <c r="D203" s="2">
        <v>28018.26</v>
      </c>
      <c r="E203" s="2">
        <v>229171.76</v>
      </c>
      <c r="F203" t="s">
        <v>1378</v>
      </c>
      <c r="G203" s="2">
        <f t="shared" ref="G203:G240" si="11">(E203/8.5)*12</f>
        <v>323536.60235294118</v>
      </c>
      <c r="H203" s="3">
        <v>106264.51</v>
      </c>
      <c r="I203" s="1" t="s">
        <v>1601</v>
      </c>
    </row>
    <row r="204" spans="1:9" x14ac:dyDescent="0.2">
      <c r="A204" t="s">
        <v>519</v>
      </c>
      <c r="B204" t="s">
        <v>520</v>
      </c>
      <c r="C204" s="2">
        <v>40000</v>
      </c>
      <c r="D204" s="2">
        <v>13243.83</v>
      </c>
      <c r="E204" s="2">
        <v>144928.92000000001</v>
      </c>
      <c r="F204" t="s">
        <v>1416</v>
      </c>
      <c r="G204" s="28">
        <f t="shared" si="11"/>
        <v>204605.5341176471</v>
      </c>
    </row>
    <row r="205" spans="1:9" x14ac:dyDescent="0.2">
      <c r="A205" t="s">
        <v>521</v>
      </c>
      <c r="B205" t="s">
        <v>358</v>
      </c>
      <c r="C205" s="2">
        <v>8988.7199999999993</v>
      </c>
      <c r="D205" s="2">
        <v>524.28</v>
      </c>
      <c r="E205" s="2">
        <v>6337.64</v>
      </c>
      <c r="F205" t="s">
        <v>1417</v>
      </c>
      <c r="G205" s="2">
        <f t="shared" si="11"/>
        <v>8947.256470588236</v>
      </c>
    </row>
    <row r="206" spans="1:9" x14ac:dyDescent="0.2">
      <c r="A206" t="s">
        <v>522</v>
      </c>
      <c r="B206" t="s">
        <v>523</v>
      </c>
      <c r="C206" s="2">
        <v>3904</v>
      </c>
      <c r="D206" s="2">
        <v>771.66</v>
      </c>
      <c r="E206" s="2">
        <v>8164.69</v>
      </c>
      <c r="F206" t="s">
        <v>1418</v>
      </c>
      <c r="G206" s="2">
        <f t="shared" si="11"/>
        <v>11526.621176470588</v>
      </c>
    </row>
    <row r="207" spans="1:9" x14ac:dyDescent="0.2">
      <c r="A207" t="s">
        <v>524</v>
      </c>
      <c r="B207" t="s">
        <v>525</v>
      </c>
      <c r="C207" s="2">
        <v>20248</v>
      </c>
      <c r="D207" s="2">
        <v>2634.72</v>
      </c>
      <c r="E207" s="2">
        <v>18776.099999999999</v>
      </c>
      <c r="F207" t="s">
        <v>1357</v>
      </c>
      <c r="G207" s="2">
        <f t="shared" si="11"/>
        <v>26507.435294117648</v>
      </c>
    </row>
    <row r="208" spans="1:9" x14ac:dyDescent="0.2">
      <c r="A208" t="s">
        <v>527</v>
      </c>
      <c r="B208" t="s">
        <v>362</v>
      </c>
      <c r="C208" s="2">
        <v>10931</v>
      </c>
      <c r="D208" s="2">
        <v>0</v>
      </c>
      <c r="E208" s="2">
        <v>382.17</v>
      </c>
      <c r="F208" t="s">
        <v>1371</v>
      </c>
      <c r="G208" s="2">
        <f t="shared" si="11"/>
        <v>539.53411764705879</v>
      </c>
    </row>
    <row r="209" spans="1:7" x14ac:dyDescent="0.2">
      <c r="A209" t="s">
        <v>529</v>
      </c>
      <c r="B209" t="s">
        <v>331</v>
      </c>
      <c r="C209" s="2">
        <v>47638.8</v>
      </c>
      <c r="D209" s="2">
        <v>4511.41</v>
      </c>
      <c r="E209" s="2">
        <v>30498.28</v>
      </c>
      <c r="F209" t="s">
        <v>1419</v>
      </c>
      <c r="G209" s="2">
        <f t="shared" si="11"/>
        <v>43056.395294117647</v>
      </c>
    </row>
    <row r="210" spans="1:7" x14ac:dyDescent="0.2">
      <c r="A210" t="s">
        <v>530</v>
      </c>
      <c r="B210" t="s">
        <v>531</v>
      </c>
      <c r="C210" s="2">
        <v>7500</v>
      </c>
      <c r="D210" s="2">
        <v>0</v>
      </c>
      <c r="E210" s="2">
        <v>1968.81</v>
      </c>
      <c r="F210" t="s">
        <v>1369</v>
      </c>
      <c r="G210" s="2">
        <f t="shared" si="11"/>
        <v>2779.4964705882353</v>
      </c>
    </row>
    <row r="211" spans="1:7" x14ac:dyDescent="0.2">
      <c r="A211" t="s">
        <v>532</v>
      </c>
      <c r="B211" t="s">
        <v>533</v>
      </c>
      <c r="C211" s="2">
        <v>16400</v>
      </c>
      <c r="D211" s="2">
        <v>0</v>
      </c>
      <c r="E211" s="2">
        <v>7275.95</v>
      </c>
      <c r="F211" t="s">
        <v>1406</v>
      </c>
      <c r="G211" s="2">
        <f t="shared" si="11"/>
        <v>10271.929411764706</v>
      </c>
    </row>
    <row r="212" spans="1:7" x14ac:dyDescent="0.2">
      <c r="A212" t="s">
        <v>534</v>
      </c>
      <c r="B212" t="s">
        <v>377</v>
      </c>
      <c r="C212" s="2">
        <v>510</v>
      </c>
      <c r="D212" s="2">
        <v>0</v>
      </c>
      <c r="E212" s="2">
        <v>340</v>
      </c>
      <c r="F212" t="s">
        <v>1389</v>
      </c>
      <c r="G212" s="2">
        <f t="shared" si="11"/>
        <v>480</v>
      </c>
    </row>
    <row r="213" spans="1:7" x14ac:dyDescent="0.2">
      <c r="A213" t="s">
        <v>535</v>
      </c>
      <c r="B213" t="s">
        <v>383</v>
      </c>
      <c r="C213" s="2">
        <v>1080</v>
      </c>
      <c r="D213" s="2">
        <v>146.13999999999999</v>
      </c>
      <c r="E213" s="2">
        <v>1315.29</v>
      </c>
      <c r="F213" t="s">
        <v>1420</v>
      </c>
      <c r="G213" s="2">
        <f t="shared" si="11"/>
        <v>1856.88</v>
      </c>
    </row>
    <row r="214" spans="1:7" x14ac:dyDescent="0.2">
      <c r="A214" t="s">
        <v>537</v>
      </c>
      <c r="B214" t="s">
        <v>391</v>
      </c>
      <c r="C214" s="2">
        <v>2000</v>
      </c>
      <c r="D214" s="2">
        <v>0</v>
      </c>
      <c r="E214" s="2">
        <v>1552.38</v>
      </c>
      <c r="F214" t="s">
        <v>1421</v>
      </c>
      <c r="G214" s="2">
        <f t="shared" si="11"/>
        <v>2191.5952941176474</v>
      </c>
    </row>
    <row r="215" spans="1:7" x14ac:dyDescent="0.2">
      <c r="A215" t="s">
        <v>538</v>
      </c>
      <c r="B215" t="s">
        <v>405</v>
      </c>
      <c r="C215" s="2">
        <v>700</v>
      </c>
      <c r="D215" s="2">
        <v>0</v>
      </c>
      <c r="E215" s="2">
        <v>1207.33</v>
      </c>
      <c r="F215" t="s">
        <v>1422</v>
      </c>
      <c r="G215" s="2">
        <f t="shared" si="11"/>
        <v>1704.4658823529412</v>
      </c>
    </row>
    <row r="216" spans="1:7" x14ac:dyDescent="0.2">
      <c r="A216" t="s">
        <v>539</v>
      </c>
      <c r="B216" t="s">
        <v>540</v>
      </c>
      <c r="C216" s="2">
        <v>0</v>
      </c>
      <c r="D216" s="2">
        <v>0</v>
      </c>
      <c r="E216" s="2">
        <v>100.8</v>
      </c>
      <c r="F216" t="s">
        <v>1332</v>
      </c>
      <c r="G216" s="2">
        <f t="shared" si="11"/>
        <v>142.30588235294118</v>
      </c>
    </row>
    <row r="217" spans="1:7" x14ac:dyDescent="0.2">
      <c r="A217" t="s">
        <v>541</v>
      </c>
      <c r="B217" t="s">
        <v>542</v>
      </c>
      <c r="C217" s="2">
        <v>5600</v>
      </c>
      <c r="D217" s="2">
        <v>0</v>
      </c>
      <c r="E217" s="2">
        <v>5840.97</v>
      </c>
      <c r="F217" t="s">
        <v>1423</v>
      </c>
      <c r="G217" s="2">
        <f t="shared" si="11"/>
        <v>8246.075294117647</v>
      </c>
    </row>
    <row r="218" spans="1:7" x14ac:dyDescent="0.2">
      <c r="A218" t="s">
        <v>543</v>
      </c>
      <c r="B218" t="s">
        <v>417</v>
      </c>
      <c r="C218" s="2">
        <v>2000</v>
      </c>
      <c r="D218" s="2">
        <v>155.55000000000001</v>
      </c>
      <c r="E218" s="2">
        <v>2714.19</v>
      </c>
      <c r="F218" t="s">
        <v>1424</v>
      </c>
      <c r="G218" s="2">
        <f t="shared" si="11"/>
        <v>3831.7976470588237</v>
      </c>
    </row>
    <row r="219" spans="1:7" x14ac:dyDescent="0.2">
      <c r="A219" t="s">
        <v>544</v>
      </c>
      <c r="B219" t="s">
        <v>545</v>
      </c>
      <c r="C219" s="2">
        <v>700</v>
      </c>
      <c r="D219" s="2">
        <v>0</v>
      </c>
      <c r="E219" s="2">
        <v>2400</v>
      </c>
      <c r="F219" t="s">
        <v>1425</v>
      </c>
      <c r="G219" s="2">
        <f t="shared" si="11"/>
        <v>3388.2352941176473</v>
      </c>
    </row>
    <row r="220" spans="1:7" x14ac:dyDescent="0.2">
      <c r="A220" t="s">
        <v>546</v>
      </c>
      <c r="B220" t="s">
        <v>422</v>
      </c>
      <c r="C220" s="2">
        <v>300</v>
      </c>
      <c r="D220" s="2">
        <v>78.5</v>
      </c>
      <c r="E220" s="2">
        <v>1063</v>
      </c>
      <c r="F220" t="s">
        <v>1426</v>
      </c>
      <c r="G220" s="2">
        <f t="shared" si="11"/>
        <v>1500.7058823529412</v>
      </c>
    </row>
    <row r="221" spans="1:7" x14ac:dyDescent="0.2">
      <c r="A221" t="s">
        <v>547</v>
      </c>
      <c r="B221" t="s">
        <v>427</v>
      </c>
      <c r="C221" s="2">
        <v>2925</v>
      </c>
      <c r="D221" s="2">
        <v>79.680000000000007</v>
      </c>
      <c r="E221" s="2">
        <v>3826.83</v>
      </c>
      <c r="F221" t="s">
        <v>1427</v>
      </c>
      <c r="G221" s="2">
        <f t="shared" si="11"/>
        <v>5402.5835294117642</v>
      </c>
    </row>
    <row r="222" spans="1:7" x14ac:dyDescent="0.2">
      <c r="A222" t="s">
        <v>549</v>
      </c>
      <c r="B222" t="s">
        <v>550</v>
      </c>
      <c r="C222" s="2">
        <v>100</v>
      </c>
      <c r="D222" s="2">
        <v>0</v>
      </c>
      <c r="E222" s="2">
        <v>278.39999999999998</v>
      </c>
      <c r="F222" t="s">
        <v>1428</v>
      </c>
      <c r="G222" s="2">
        <f t="shared" si="11"/>
        <v>393.03529411764703</v>
      </c>
    </row>
    <row r="223" spans="1:7" x14ac:dyDescent="0.2">
      <c r="A223" t="s">
        <v>553</v>
      </c>
      <c r="B223" t="s">
        <v>554</v>
      </c>
      <c r="C223" s="2">
        <v>2400</v>
      </c>
      <c r="D223" s="2">
        <v>0</v>
      </c>
      <c r="E223" s="2">
        <v>2370</v>
      </c>
      <c r="F223" t="s">
        <v>1342</v>
      </c>
      <c r="G223" s="2">
        <f t="shared" si="11"/>
        <v>3345.8823529411766</v>
      </c>
    </row>
    <row r="224" spans="1:7" x14ac:dyDescent="0.2">
      <c r="A224" t="s">
        <v>555</v>
      </c>
      <c r="B224" t="s">
        <v>556</v>
      </c>
      <c r="C224" s="2">
        <v>5000</v>
      </c>
      <c r="D224" s="2">
        <v>0</v>
      </c>
      <c r="E224" s="2">
        <v>0</v>
      </c>
      <c r="F224" t="s">
        <v>1332</v>
      </c>
      <c r="G224" s="2">
        <f t="shared" si="11"/>
        <v>0</v>
      </c>
    </row>
    <row r="225" spans="1:7" x14ac:dyDescent="0.2">
      <c r="A225" t="s">
        <v>557</v>
      </c>
      <c r="B225" t="s">
        <v>558</v>
      </c>
      <c r="C225" s="2">
        <v>3500</v>
      </c>
      <c r="D225" s="2">
        <v>0</v>
      </c>
      <c r="E225" s="2">
        <v>3572.58</v>
      </c>
      <c r="F225" t="s">
        <v>1405</v>
      </c>
      <c r="G225" s="2">
        <f t="shared" si="11"/>
        <v>5043.6423529411768</v>
      </c>
    </row>
    <row r="226" spans="1:7" x14ac:dyDescent="0.2">
      <c r="A226" t="s">
        <v>559</v>
      </c>
      <c r="B226" t="s">
        <v>441</v>
      </c>
      <c r="C226" s="2">
        <v>700</v>
      </c>
      <c r="D226" s="2">
        <v>0</v>
      </c>
      <c r="E226" s="2">
        <v>1783.13</v>
      </c>
      <c r="F226" t="s">
        <v>1429</v>
      </c>
      <c r="G226" s="2">
        <f t="shared" si="11"/>
        <v>2517.36</v>
      </c>
    </row>
    <row r="227" spans="1:7" x14ac:dyDescent="0.2">
      <c r="A227" t="s">
        <v>560</v>
      </c>
      <c r="B227" t="s">
        <v>445</v>
      </c>
      <c r="C227" s="2">
        <v>18000</v>
      </c>
      <c r="D227" s="2">
        <v>0</v>
      </c>
      <c r="E227" s="2">
        <v>9001.59</v>
      </c>
      <c r="F227" t="s">
        <v>1399</v>
      </c>
      <c r="G227" s="2">
        <f t="shared" si="11"/>
        <v>12708.127058823529</v>
      </c>
    </row>
    <row r="228" spans="1:7" x14ac:dyDescent="0.2">
      <c r="A228" t="s">
        <v>563</v>
      </c>
      <c r="B228" t="s">
        <v>449</v>
      </c>
      <c r="C228" s="2">
        <v>1000</v>
      </c>
      <c r="D228" s="2">
        <v>0</v>
      </c>
      <c r="E228" s="2">
        <v>4194.4799999999996</v>
      </c>
      <c r="F228" t="s">
        <v>1430</v>
      </c>
      <c r="G228" s="2">
        <f t="shared" si="11"/>
        <v>5921.6188235294112</v>
      </c>
    </row>
    <row r="229" spans="1:7" x14ac:dyDescent="0.2">
      <c r="A229" t="s">
        <v>564</v>
      </c>
      <c r="B229" t="s">
        <v>451</v>
      </c>
      <c r="C229" s="2">
        <v>7000</v>
      </c>
      <c r="D229" s="2">
        <v>0</v>
      </c>
      <c r="E229" s="2">
        <v>10704.52</v>
      </c>
      <c r="F229" t="s">
        <v>1431</v>
      </c>
      <c r="G229" s="2">
        <f t="shared" si="11"/>
        <v>15112.263529411766</v>
      </c>
    </row>
    <row r="230" spans="1:7" x14ac:dyDescent="0.2">
      <c r="A230" t="s">
        <v>565</v>
      </c>
      <c r="B230" t="s">
        <v>566</v>
      </c>
      <c r="C230" s="2">
        <v>0</v>
      </c>
      <c r="D230" s="2">
        <v>0</v>
      </c>
      <c r="E230" s="2">
        <v>282.2</v>
      </c>
      <c r="F230" t="s">
        <v>1332</v>
      </c>
      <c r="G230" s="2">
        <f t="shared" si="11"/>
        <v>398.4</v>
      </c>
    </row>
    <row r="231" spans="1:7" x14ac:dyDescent="0.2">
      <c r="A231" t="s">
        <v>569</v>
      </c>
      <c r="B231" t="s">
        <v>570</v>
      </c>
      <c r="C231" s="2">
        <v>5000</v>
      </c>
      <c r="D231" s="2">
        <v>0</v>
      </c>
      <c r="E231" s="2">
        <v>674.01</v>
      </c>
      <c r="F231" t="s">
        <v>1432</v>
      </c>
      <c r="G231" s="2">
        <f t="shared" si="11"/>
        <v>951.54352941176467</v>
      </c>
    </row>
    <row r="232" spans="1:7" x14ac:dyDescent="0.2">
      <c r="A232" t="s">
        <v>571</v>
      </c>
      <c r="B232" t="s">
        <v>572</v>
      </c>
      <c r="C232" s="2">
        <v>12027</v>
      </c>
      <c r="D232" s="2">
        <v>0</v>
      </c>
      <c r="E232" s="2">
        <v>0</v>
      </c>
      <c r="F232" t="s">
        <v>1332</v>
      </c>
      <c r="G232" s="2">
        <f t="shared" si="11"/>
        <v>0</v>
      </c>
    </row>
    <row r="233" spans="1:7" x14ac:dyDescent="0.2">
      <c r="A233" t="s">
        <v>577</v>
      </c>
      <c r="B233" t="s">
        <v>457</v>
      </c>
      <c r="C233" s="2">
        <v>14444</v>
      </c>
      <c r="D233" s="2">
        <v>0</v>
      </c>
      <c r="E233" s="2">
        <v>14291.54</v>
      </c>
      <c r="F233" t="s">
        <v>1342</v>
      </c>
      <c r="G233" s="2">
        <f t="shared" si="11"/>
        <v>20176.291764705886</v>
      </c>
    </row>
    <row r="234" spans="1:7" x14ac:dyDescent="0.2">
      <c r="A234" t="s">
        <v>578</v>
      </c>
      <c r="B234" t="s">
        <v>459</v>
      </c>
      <c r="C234" s="2">
        <v>800</v>
      </c>
      <c r="D234" s="2">
        <v>0</v>
      </c>
      <c r="E234" s="2">
        <v>819.1</v>
      </c>
      <c r="F234" t="s">
        <v>1405</v>
      </c>
      <c r="G234" s="2">
        <f t="shared" si="11"/>
        <v>1156.3764705882354</v>
      </c>
    </row>
    <row r="235" spans="1:7" x14ac:dyDescent="0.2">
      <c r="A235" t="s">
        <v>579</v>
      </c>
      <c r="B235" t="s">
        <v>580</v>
      </c>
      <c r="C235" s="2">
        <v>2500</v>
      </c>
      <c r="D235" s="2">
        <v>0</v>
      </c>
      <c r="E235" s="2">
        <v>2255.59</v>
      </c>
      <c r="F235" t="s">
        <v>1338</v>
      </c>
      <c r="G235" s="2">
        <f t="shared" si="11"/>
        <v>3184.3623529411766</v>
      </c>
    </row>
    <row r="236" spans="1:7" x14ac:dyDescent="0.2">
      <c r="A236" t="s">
        <v>581</v>
      </c>
      <c r="B236" t="s">
        <v>582</v>
      </c>
      <c r="C236" s="2">
        <v>2200</v>
      </c>
      <c r="D236" s="2">
        <v>0</v>
      </c>
      <c r="E236" s="2">
        <v>5016.87</v>
      </c>
      <c r="F236" t="s">
        <v>1433</v>
      </c>
      <c r="G236" s="2">
        <f t="shared" si="11"/>
        <v>7082.64</v>
      </c>
    </row>
    <row r="237" spans="1:7" x14ac:dyDescent="0.2">
      <c r="A237" t="s">
        <v>583</v>
      </c>
      <c r="B237" t="s">
        <v>447</v>
      </c>
      <c r="C237" s="2">
        <v>10000</v>
      </c>
      <c r="D237" s="2">
        <v>0</v>
      </c>
      <c r="E237" s="2">
        <v>35480.35</v>
      </c>
      <c r="F237" t="s">
        <v>1434</v>
      </c>
      <c r="G237" s="2">
        <f t="shared" si="11"/>
        <v>50089.905882352934</v>
      </c>
    </row>
    <row r="238" spans="1:7" x14ac:dyDescent="0.2">
      <c r="A238" t="s">
        <v>584</v>
      </c>
      <c r="B238" t="s">
        <v>585</v>
      </c>
      <c r="C238" s="2">
        <v>150</v>
      </c>
      <c r="D238" s="2">
        <v>0</v>
      </c>
      <c r="E238" s="2">
        <v>35</v>
      </c>
      <c r="F238" t="s">
        <v>1367</v>
      </c>
      <c r="G238" s="2">
        <f t="shared" si="11"/>
        <v>49.411764705882348</v>
      </c>
    </row>
    <row r="239" spans="1:7" x14ac:dyDescent="0.2">
      <c r="C239" s="2" t="s">
        <v>47</v>
      </c>
      <c r="D239" s="2" t="s">
        <v>47</v>
      </c>
      <c r="E239" s="2" t="s">
        <v>47</v>
      </c>
      <c r="F239" t="s">
        <v>1339</v>
      </c>
    </row>
    <row r="240" spans="1:7" x14ac:dyDescent="0.2">
      <c r="B240" t="s">
        <v>645</v>
      </c>
      <c r="C240" s="2">
        <v>525460.92000000004</v>
      </c>
      <c r="D240" s="2">
        <v>50164.03</v>
      </c>
      <c r="E240" s="2">
        <v>558624.47</v>
      </c>
      <c r="F240" t="s">
        <v>1435</v>
      </c>
      <c r="G240" s="2">
        <f t="shared" si="11"/>
        <v>788646.31058823527</v>
      </c>
    </row>
    <row r="242" spans="1:9" x14ac:dyDescent="0.2">
      <c r="B242" t="s">
        <v>646</v>
      </c>
    </row>
    <row r="243" spans="1:9" x14ac:dyDescent="0.2">
      <c r="A243" t="s">
        <v>647</v>
      </c>
      <c r="B243" t="s">
        <v>648</v>
      </c>
      <c r="C243" s="2">
        <v>541382.40000000002</v>
      </c>
      <c r="D243" s="2">
        <v>56139.25</v>
      </c>
      <c r="E243" s="2">
        <v>382336.47</v>
      </c>
      <c r="F243" t="s">
        <v>1417</v>
      </c>
      <c r="G243" s="2">
        <f t="shared" ref="G243:G278" si="12">(E243/8.5)*12</f>
        <v>539769.13411764707</v>
      </c>
      <c r="H243" s="3">
        <v>118172</v>
      </c>
      <c r="I243" s="1" t="s">
        <v>1601</v>
      </c>
    </row>
    <row r="244" spans="1:9" x14ac:dyDescent="0.2">
      <c r="A244" t="s">
        <v>649</v>
      </c>
      <c r="B244" t="s">
        <v>650</v>
      </c>
      <c r="C244" s="2">
        <v>60000</v>
      </c>
      <c r="D244" s="2">
        <v>15095.37</v>
      </c>
      <c r="E244" s="2">
        <v>107526.56</v>
      </c>
      <c r="F244" t="s">
        <v>1436</v>
      </c>
      <c r="G244" s="2">
        <f t="shared" si="12"/>
        <v>151802.20235294118</v>
      </c>
    </row>
    <row r="245" spans="1:9" x14ac:dyDescent="0.2">
      <c r="A245" t="s">
        <v>651</v>
      </c>
      <c r="B245" t="s">
        <v>475</v>
      </c>
      <c r="C245" s="2">
        <v>4472</v>
      </c>
      <c r="D245" s="2">
        <v>739.77</v>
      </c>
      <c r="E245" s="2">
        <v>6385.97</v>
      </c>
      <c r="F245" t="s">
        <v>1437</v>
      </c>
      <c r="G245" s="2">
        <f t="shared" si="12"/>
        <v>9015.4870588235299</v>
      </c>
    </row>
    <row r="246" spans="1:9" x14ac:dyDescent="0.2">
      <c r="A246" t="s">
        <v>652</v>
      </c>
      <c r="B246" t="s">
        <v>523</v>
      </c>
      <c r="C246" s="2">
        <v>7850</v>
      </c>
      <c r="D246" s="2">
        <v>928.81</v>
      </c>
      <c r="E246" s="2">
        <v>10072.620000000001</v>
      </c>
      <c r="F246" t="s">
        <v>1438</v>
      </c>
      <c r="G246" s="2">
        <f t="shared" si="12"/>
        <v>14220.169411764706</v>
      </c>
    </row>
    <row r="247" spans="1:9" x14ac:dyDescent="0.2">
      <c r="A247" t="s">
        <v>653</v>
      </c>
      <c r="B247" t="s">
        <v>525</v>
      </c>
      <c r="C247" s="2">
        <v>43310.59</v>
      </c>
      <c r="D247" s="2">
        <v>4267.2</v>
      </c>
      <c r="E247" s="2">
        <v>36023.910000000003</v>
      </c>
      <c r="F247" t="s">
        <v>1403</v>
      </c>
      <c r="G247" s="2">
        <f t="shared" si="12"/>
        <v>50857.284705882354</v>
      </c>
    </row>
    <row r="248" spans="1:9" x14ac:dyDescent="0.2">
      <c r="A248" t="s">
        <v>657</v>
      </c>
      <c r="B248" t="s">
        <v>658</v>
      </c>
      <c r="C248" s="2">
        <v>17900</v>
      </c>
      <c r="D248" s="2">
        <v>0</v>
      </c>
      <c r="E248" s="2">
        <v>1515.02</v>
      </c>
      <c r="F248" t="s">
        <v>1439</v>
      </c>
      <c r="G248" s="2">
        <f t="shared" si="12"/>
        <v>2138.8517647058825</v>
      </c>
    </row>
    <row r="249" spans="1:9" x14ac:dyDescent="0.2">
      <c r="A249" t="s">
        <v>660</v>
      </c>
      <c r="B249" t="s">
        <v>331</v>
      </c>
      <c r="C249" s="2">
        <v>95277.6</v>
      </c>
      <c r="D249" s="2">
        <v>7479.67</v>
      </c>
      <c r="E249" s="2">
        <v>48668.36</v>
      </c>
      <c r="F249" t="s">
        <v>1404</v>
      </c>
      <c r="G249" s="2">
        <f t="shared" si="12"/>
        <v>68708.272941176474</v>
      </c>
    </row>
    <row r="250" spans="1:9" x14ac:dyDescent="0.2">
      <c r="A250" t="s">
        <v>661</v>
      </c>
      <c r="B250" t="s">
        <v>637</v>
      </c>
      <c r="C250" s="2">
        <v>8100</v>
      </c>
      <c r="D250" s="2">
        <v>0</v>
      </c>
      <c r="E250" s="2">
        <v>1963.01</v>
      </c>
      <c r="F250" t="s">
        <v>1440</v>
      </c>
      <c r="G250" s="2">
        <f t="shared" si="12"/>
        <v>2771.3082352941174</v>
      </c>
    </row>
    <row r="251" spans="1:9" x14ac:dyDescent="0.2">
      <c r="A251" t="s">
        <v>662</v>
      </c>
      <c r="B251" t="s">
        <v>663</v>
      </c>
      <c r="C251" s="2">
        <v>0</v>
      </c>
      <c r="D251" s="2">
        <v>0</v>
      </c>
      <c r="E251" s="2">
        <v>50</v>
      </c>
      <c r="F251" t="s">
        <v>1332</v>
      </c>
      <c r="G251" s="2">
        <f t="shared" si="12"/>
        <v>70.588235294117652</v>
      </c>
    </row>
    <row r="252" spans="1:9" x14ac:dyDescent="0.2">
      <c r="A252" t="s">
        <v>664</v>
      </c>
      <c r="B252" t="s">
        <v>377</v>
      </c>
      <c r="C252" s="2">
        <v>285</v>
      </c>
      <c r="D252" s="2">
        <v>0</v>
      </c>
      <c r="E252" s="2">
        <v>269.5</v>
      </c>
      <c r="F252" t="s">
        <v>1441</v>
      </c>
      <c r="G252" s="2">
        <f t="shared" si="12"/>
        <v>380.47058823529414</v>
      </c>
    </row>
    <row r="253" spans="1:9" x14ac:dyDescent="0.2">
      <c r="A253" t="s">
        <v>665</v>
      </c>
      <c r="B253" t="s">
        <v>381</v>
      </c>
      <c r="C253" s="2">
        <v>235</v>
      </c>
      <c r="D253" s="2">
        <v>0</v>
      </c>
      <c r="E253" s="2">
        <v>0</v>
      </c>
      <c r="F253" t="s">
        <v>1332</v>
      </c>
      <c r="G253" s="2">
        <f t="shared" si="12"/>
        <v>0</v>
      </c>
    </row>
    <row r="254" spans="1:9" x14ac:dyDescent="0.2">
      <c r="A254" t="s">
        <v>666</v>
      </c>
      <c r="B254" t="s">
        <v>383</v>
      </c>
      <c r="C254" s="2">
        <v>2100</v>
      </c>
      <c r="D254" s="2">
        <v>146.16</v>
      </c>
      <c r="E254" s="2">
        <v>1521.81</v>
      </c>
      <c r="F254" t="s">
        <v>1340</v>
      </c>
      <c r="G254" s="2">
        <f t="shared" si="12"/>
        <v>2148.4376470588236</v>
      </c>
    </row>
    <row r="255" spans="1:9" x14ac:dyDescent="0.2">
      <c r="A255" t="s">
        <v>668</v>
      </c>
      <c r="B255" t="s">
        <v>669</v>
      </c>
      <c r="C255" s="2">
        <v>10000</v>
      </c>
      <c r="D255" s="2">
        <v>0</v>
      </c>
      <c r="E255" s="2">
        <v>7378.04</v>
      </c>
      <c r="F255" t="s">
        <v>1366</v>
      </c>
      <c r="G255" s="2">
        <f t="shared" si="12"/>
        <v>10416.056470588235</v>
      </c>
    </row>
    <row r="256" spans="1:9" x14ac:dyDescent="0.2">
      <c r="A256" t="s">
        <v>670</v>
      </c>
      <c r="B256" t="s">
        <v>671</v>
      </c>
      <c r="C256" s="2">
        <v>3000</v>
      </c>
      <c r="D256" s="2">
        <v>0</v>
      </c>
      <c r="E256" s="2">
        <v>4174.2299999999996</v>
      </c>
      <c r="F256" t="s">
        <v>1442</v>
      </c>
      <c r="G256" s="2">
        <f t="shared" si="12"/>
        <v>5893.0305882352932</v>
      </c>
    </row>
    <row r="257" spans="1:7" x14ac:dyDescent="0.2">
      <c r="A257" t="s">
        <v>672</v>
      </c>
      <c r="B257" t="s">
        <v>540</v>
      </c>
      <c r="C257" s="2">
        <v>0</v>
      </c>
      <c r="D257" s="2">
        <v>0</v>
      </c>
      <c r="E257" s="2">
        <v>187.07</v>
      </c>
      <c r="F257" t="s">
        <v>1332</v>
      </c>
      <c r="G257" s="2">
        <f t="shared" si="12"/>
        <v>264.09882352941179</v>
      </c>
    </row>
    <row r="258" spans="1:7" x14ac:dyDescent="0.2">
      <c r="A258" t="s">
        <v>673</v>
      </c>
      <c r="B258" t="s">
        <v>674</v>
      </c>
      <c r="C258" s="2">
        <v>2700</v>
      </c>
      <c r="D258" s="2">
        <v>0</v>
      </c>
      <c r="E258" s="2">
        <v>0</v>
      </c>
      <c r="F258" t="s">
        <v>1332</v>
      </c>
      <c r="G258" s="2">
        <f t="shared" si="12"/>
        <v>0</v>
      </c>
    </row>
    <row r="259" spans="1:7" x14ac:dyDescent="0.2">
      <c r="A259" t="s">
        <v>675</v>
      </c>
      <c r="B259" t="s">
        <v>417</v>
      </c>
      <c r="C259" s="2">
        <v>2000</v>
      </c>
      <c r="D259" s="2">
        <v>196.74</v>
      </c>
      <c r="E259" s="2">
        <v>1773.71</v>
      </c>
      <c r="F259" t="s">
        <v>1443</v>
      </c>
      <c r="G259" s="2">
        <f t="shared" si="12"/>
        <v>2504.0611764705882</v>
      </c>
    </row>
    <row r="260" spans="1:7" x14ac:dyDescent="0.2">
      <c r="A260" t="s">
        <v>676</v>
      </c>
      <c r="B260" t="s">
        <v>419</v>
      </c>
      <c r="C260" s="2">
        <v>600</v>
      </c>
      <c r="D260" s="2">
        <v>0</v>
      </c>
      <c r="E260" s="2">
        <v>358.88</v>
      </c>
      <c r="F260" t="s">
        <v>1326</v>
      </c>
      <c r="G260" s="2">
        <f t="shared" si="12"/>
        <v>506.6541176470588</v>
      </c>
    </row>
    <row r="261" spans="1:7" x14ac:dyDescent="0.2">
      <c r="A261" t="s">
        <v>677</v>
      </c>
      <c r="B261" t="s">
        <v>422</v>
      </c>
      <c r="C261" s="2">
        <v>1500</v>
      </c>
      <c r="D261" s="2">
        <v>0</v>
      </c>
      <c r="E261" s="2">
        <v>1541.53</v>
      </c>
      <c r="F261" t="s">
        <v>1415</v>
      </c>
      <c r="G261" s="2">
        <f t="shared" si="12"/>
        <v>2176.2776470588233</v>
      </c>
    </row>
    <row r="262" spans="1:7" x14ac:dyDescent="0.2">
      <c r="A262" t="s">
        <v>678</v>
      </c>
      <c r="B262" t="s">
        <v>427</v>
      </c>
      <c r="C262" s="2">
        <v>3135</v>
      </c>
      <c r="D262" s="2">
        <v>28.2</v>
      </c>
      <c r="E262" s="2">
        <v>2009.96</v>
      </c>
      <c r="F262" t="s">
        <v>1419</v>
      </c>
      <c r="G262" s="2">
        <f t="shared" si="12"/>
        <v>2837.590588235294</v>
      </c>
    </row>
    <row r="263" spans="1:7" x14ac:dyDescent="0.2">
      <c r="A263" t="s">
        <v>680</v>
      </c>
      <c r="B263" t="s">
        <v>550</v>
      </c>
      <c r="C263" s="2">
        <v>7000</v>
      </c>
      <c r="D263" s="2">
        <v>0</v>
      </c>
      <c r="E263" s="2">
        <v>7272.96</v>
      </c>
      <c r="F263" t="s">
        <v>1423</v>
      </c>
      <c r="G263" s="2">
        <f t="shared" si="12"/>
        <v>10267.708235294118</v>
      </c>
    </row>
    <row r="264" spans="1:7" x14ac:dyDescent="0.2">
      <c r="A264" t="s">
        <v>683</v>
      </c>
      <c r="B264" t="s">
        <v>441</v>
      </c>
      <c r="C264" s="2">
        <v>2000</v>
      </c>
      <c r="D264" s="2">
        <v>41.07</v>
      </c>
      <c r="E264" s="2">
        <v>2903.49</v>
      </c>
      <c r="F264" t="s">
        <v>1444</v>
      </c>
      <c r="G264" s="2">
        <f t="shared" si="12"/>
        <v>4099.0447058823529</v>
      </c>
    </row>
    <row r="265" spans="1:7" x14ac:dyDescent="0.2">
      <c r="A265" t="s">
        <v>684</v>
      </c>
      <c r="B265" t="s">
        <v>685</v>
      </c>
      <c r="C265" s="2">
        <v>1500</v>
      </c>
      <c r="D265" s="2">
        <v>64.989999999999995</v>
      </c>
      <c r="E265" s="2">
        <v>666.93</v>
      </c>
      <c r="F265" t="s">
        <v>1406</v>
      </c>
      <c r="G265" s="2">
        <f t="shared" si="12"/>
        <v>941.5482352941176</v>
      </c>
    </row>
    <row r="266" spans="1:7" x14ac:dyDescent="0.2">
      <c r="A266" t="s">
        <v>686</v>
      </c>
      <c r="B266" t="s">
        <v>445</v>
      </c>
      <c r="C266" s="2">
        <v>6070</v>
      </c>
      <c r="D266" s="2">
        <v>0</v>
      </c>
      <c r="E266" s="2">
        <v>3676.85</v>
      </c>
      <c r="F266" t="s">
        <v>1445</v>
      </c>
      <c r="G266" s="2">
        <f t="shared" si="12"/>
        <v>5190.8470588235296</v>
      </c>
    </row>
    <row r="267" spans="1:7" x14ac:dyDescent="0.2">
      <c r="A267" t="s">
        <v>687</v>
      </c>
      <c r="B267" t="s">
        <v>449</v>
      </c>
      <c r="C267" s="2">
        <v>8000</v>
      </c>
      <c r="D267" s="2">
        <v>0</v>
      </c>
      <c r="E267" s="2">
        <v>41253.129999999997</v>
      </c>
      <c r="F267" t="s">
        <v>1446</v>
      </c>
      <c r="G267" s="2">
        <f t="shared" si="12"/>
        <v>58239.712941176462</v>
      </c>
    </row>
    <row r="268" spans="1:7" x14ac:dyDescent="0.2">
      <c r="A268" t="s">
        <v>688</v>
      </c>
      <c r="B268" t="s">
        <v>689</v>
      </c>
      <c r="C268" s="2">
        <v>1000</v>
      </c>
      <c r="D268" s="2">
        <v>0</v>
      </c>
      <c r="E268" s="2">
        <v>1269.42</v>
      </c>
      <c r="F268" t="s">
        <v>1447</v>
      </c>
      <c r="G268" s="2">
        <f t="shared" si="12"/>
        <v>1792.1223529411764</v>
      </c>
    </row>
    <row r="269" spans="1:7" x14ac:dyDescent="0.2">
      <c r="A269" t="s">
        <v>690</v>
      </c>
      <c r="B269" t="s">
        <v>451</v>
      </c>
      <c r="C269" s="2">
        <v>2000</v>
      </c>
      <c r="D269" s="2">
        <v>64.55</v>
      </c>
      <c r="E269" s="2">
        <v>2351.17</v>
      </c>
      <c r="F269" t="s">
        <v>1448</v>
      </c>
      <c r="G269" s="2">
        <f t="shared" si="12"/>
        <v>3319.2988235294119</v>
      </c>
    </row>
    <row r="270" spans="1:7" x14ac:dyDescent="0.2">
      <c r="A270" t="s">
        <v>693</v>
      </c>
      <c r="B270" t="s">
        <v>457</v>
      </c>
      <c r="C270" s="2">
        <v>0</v>
      </c>
      <c r="D270" s="2">
        <v>0</v>
      </c>
      <c r="E270" s="2">
        <v>71950</v>
      </c>
      <c r="F270" t="s">
        <v>1332</v>
      </c>
      <c r="G270" s="2">
        <f t="shared" si="12"/>
        <v>101576.47058823529</v>
      </c>
    </row>
    <row r="271" spans="1:7" x14ac:dyDescent="0.2">
      <c r="A271" t="s">
        <v>694</v>
      </c>
      <c r="B271" t="s">
        <v>695</v>
      </c>
      <c r="C271" s="2">
        <v>0</v>
      </c>
      <c r="D271" s="2">
        <v>0</v>
      </c>
      <c r="E271" s="2">
        <v>21000</v>
      </c>
      <c r="F271" t="s">
        <v>1332</v>
      </c>
      <c r="G271" s="2">
        <f t="shared" si="12"/>
        <v>29647.058823529413</v>
      </c>
    </row>
    <row r="272" spans="1:7" x14ac:dyDescent="0.2">
      <c r="A272" t="s">
        <v>696</v>
      </c>
      <c r="B272" t="s">
        <v>459</v>
      </c>
      <c r="C272" s="2">
        <v>700</v>
      </c>
      <c r="D272" s="2">
        <v>0</v>
      </c>
      <c r="E272" s="2">
        <v>5096.87</v>
      </c>
      <c r="F272" t="s">
        <v>1449</v>
      </c>
      <c r="G272" s="2">
        <f t="shared" si="12"/>
        <v>7195.5811764705886</v>
      </c>
    </row>
    <row r="273" spans="1:7" x14ac:dyDescent="0.2">
      <c r="A273" t="s">
        <v>697</v>
      </c>
      <c r="B273" t="s">
        <v>698</v>
      </c>
      <c r="C273" s="2">
        <v>0</v>
      </c>
      <c r="D273" s="2">
        <v>0</v>
      </c>
      <c r="E273" s="2">
        <v>294</v>
      </c>
      <c r="F273" t="s">
        <v>1332</v>
      </c>
      <c r="G273" s="2">
        <f t="shared" si="12"/>
        <v>415.05882352941171</v>
      </c>
    </row>
    <row r="274" spans="1:7" x14ac:dyDescent="0.2">
      <c r="A274" t="s">
        <v>699</v>
      </c>
      <c r="B274" t="s">
        <v>700</v>
      </c>
      <c r="C274" s="2">
        <v>20000</v>
      </c>
      <c r="D274" s="2">
        <v>0</v>
      </c>
      <c r="E274" s="2">
        <v>6111.31</v>
      </c>
      <c r="F274" t="s">
        <v>1450</v>
      </c>
      <c r="G274" s="2">
        <f t="shared" si="12"/>
        <v>8627.7317647058826</v>
      </c>
    </row>
    <row r="275" spans="1:7" x14ac:dyDescent="0.2">
      <c r="A275" t="s">
        <v>701</v>
      </c>
      <c r="B275" t="s">
        <v>702</v>
      </c>
      <c r="C275" s="2">
        <v>50000</v>
      </c>
      <c r="D275" s="2">
        <v>9069.5300000000007</v>
      </c>
      <c r="E275" s="2">
        <v>242789.92</v>
      </c>
      <c r="F275" t="s">
        <v>1451</v>
      </c>
      <c r="G275" s="2">
        <f t="shared" si="12"/>
        <v>342762.23999999999</v>
      </c>
    </row>
    <row r="276" spans="1:7" x14ac:dyDescent="0.2">
      <c r="A276" t="s">
        <v>703</v>
      </c>
      <c r="B276" t="s">
        <v>704</v>
      </c>
      <c r="C276" s="2">
        <v>1000</v>
      </c>
      <c r="D276" s="2">
        <v>0</v>
      </c>
      <c r="E276" s="2">
        <v>897.75</v>
      </c>
      <c r="F276" t="s">
        <v>1338</v>
      </c>
      <c r="G276" s="2">
        <f t="shared" si="12"/>
        <v>1267.4117647058824</v>
      </c>
    </row>
    <row r="277" spans="1:7" x14ac:dyDescent="0.2">
      <c r="C277" s="2" t="s">
        <v>47</v>
      </c>
      <c r="D277" s="2" t="s">
        <v>47</v>
      </c>
      <c r="E277" s="2" t="s">
        <v>47</v>
      </c>
      <c r="F277" t="s">
        <v>1339</v>
      </c>
    </row>
    <row r="278" spans="1:7" x14ac:dyDescent="0.2">
      <c r="B278" t="s">
        <v>1452</v>
      </c>
      <c r="C278" s="2">
        <v>903117.59</v>
      </c>
      <c r="D278" s="2">
        <v>94261.31</v>
      </c>
      <c r="E278" s="2">
        <v>1021290.45</v>
      </c>
      <c r="F278" t="s">
        <v>1453</v>
      </c>
      <c r="G278" s="2">
        <f t="shared" si="12"/>
        <v>1441821.8117647059</v>
      </c>
    </row>
    <row r="280" spans="1:7" x14ac:dyDescent="0.2">
      <c r="B280" t="s">
        <v>735</v>
      </c>
    </row>
    <row r="281" spans="1:7" x14ac:dyDescent="0.2">
      <c r="A281" t="s">
        <v>736</v>
      </c>
      <c r="B281" t="s">
        <v>737</v>
      </c>
      <c r="C281" s="2">
        <v>355222.4</v>
      </c>
      <c r="D281" s="2">
        <v>25871.77</v>
      </c>
      <c r="E281" s="2">
        <v>246312.03</v>
      </c>
      <c r="F281" t="s">
        <v>1331</v>
      </c>
      <c r="G281" s="2">
        <f t="shared" ref="G281:G305" si="13">(E281/8.5)*12</f>
        <v>347734.63058823528</v>
      </c>
    </row>
    <row r="282" spans="1:7" x14ac:dyDescent="0.2">
      <c r="A282" t="s">
        <v>738</v>
      </c>
      <c r="B282" t="s">
        <v>739</v>
      </c>
      <c r="C282" s="2">
        <v>30000</v>
      </c>
      <c r="D282" s="2">
        <v>6148.05</v>
      </c>
      <c r="E282" s="2">
        <v>38138.1</v>
      </c>
      <c r="F282" t="s">
        <v>1447</v>
      </c>
      <c r="G282" s="2">
        <f t="shared" si="13"/>
        <v>53842.023529411767</v>
      </c>
    </row>
    <row r="283" spans="1:7" x14ac:dyDescent="0.2">
      <c r="A283" t="s">
        <v>740</v>
      </c>
      <c r="B283" t="s">
        <v>475</v>
      </c>
      <c r="C283" s="2">
        <v>10784</v>
      </c>
      <c r="D283" s="2">
        <v>148.30000000000001</v>
      </c>
      <c r="E283" s="2">
        <v>2245.0500000000002</v>
      </c>
      <c r="F283" t="s">
        <v>1454</v>
      </c>
      <c r="G283" s="2">
        <f t="shared" si="13"/>
        <v>3169.4823529411765</v>
      </c>
    </row>
    <row r="284" spans="1:7" x14ac:dyDescent="0.2">
      <c r="A284" t="s">
        <v>741</v>
      </c>
      <c r="B284" t="s">
        <v>742</v>
      </c>
      <c r="C284" s="2">
        <v>27175</v>
      </c>
      <c r="D284" s="2">
        <v>2119.27</v>
      </c>
      <c r="E284" s="2">
        <v>19046.64</v>
      </c>
      <c r="F284" t="s">
        <v>1455</v>
      </c>
      <c r="G284" s="2">
        <f t="shared" si="13"/>
        <v>26889.374117647058</v>
      </c>
    </row>
    <row r="285" spans="1:7" x14ac:dyDescent="0.2">
      <c r="A285" t="s">
        <v>745</v>
      </c>
      <c r="B285" t="s">
        <v>362</v>
      </c>
      <c r="C285" s="2">
        <v>279</v>
      </c>
      <c r="D285" s="2">
        <v>0</v>
      </c>
      <c r="E285" s="2">
        <v>0</v>
      </c>
      <c r="F285" t="s">
        <v>1332</v>
      </c>
      <c r="G285" s="2">
        <f t="shared" si="13"/>
        <v>0</v>
      </c>
    </row>
    <row r="286" spans="1:7" x14ac:dyDescent="0.2">
      <c r="A286" t="s">
        <v>747</v>
      </c>
      <c r="B286" t="s">
        <v>331</v>
      </c>
      <c r="C286" s="2">
        <v>71458</v>
      </c>
      <c r="D286" s="2">
        <v>3615.05</v>
      </c>
      <c r="E286" s="2">
        <v>30904.12</v>
      </c>
      <c r="F286" t="s">
        <v>1456</v>
      </c>
      <c r="G286" s="2">
        <f t="shared" si="13"/>
        <v>43629.345882352936</v>
      </c>
    </row>
    <row r="287" spans="1:7" x14ac:dyDescent="0.2">
      <c r="A287" t="s">
        <v>748</v>
      </c>
      <c r="B287" t="s">
        <v>749</v>
      </c>
      <c r="C287" s="2">
        <v>4100</v>
      </c>
      <c r="D287" s="2">
        <v>0</v>
      </c>
      <c r="E287" s="2">
        <v>5620.99</v>
      </c>
      <c r="F287" t="s">
        <v>1457</v>
      </c>
      <c r="G287" s="2">
        <f t="shared" si="13"/>
        <v>7935.5152941176466</v>
      </c>
    </row>
    <row r="288" spans="1:7" x14ac:dyDescent="0.2">
      <c r="A288" t="s">
        <v>750</v>
      </c>
      <c r="B288" t="s">
        <v>377</v>
      </c>
      <c r="C288" s="2">
        <v>300</v>
      </c>
      <c r="D288" s="2">
        <v>0</v>
      </c>
      <c r="E288" s="2">
        <v>190</v>
      </c>
      <c r="F288" t="s">
        <v>1458</v>
      </c>
      <c r="G288" s="2">
        <f t="shared" si="13"/>
        <v>268.23529411764707</v>
      </c>
    </row>
    <row r="289" spans="1:7" x14ac:dyDescent="0.2">
      <c r="A289" t="s">
        <v>752</v>
      </c>
      <c r="B289" t="s">
        <v>383</v>
      </c>
      <c r="C289" s="2">
        <v>2100</v>
      </c>
      <c r="D289" s="2">
        <v>146.16</v>
      </c>
      <c r="E289" s="2">
        <v>1259.04</v>
      </c>
      <c r="F289" t="s">
        <v>1326</v>
      </c>
      <c r="G289" s="2">
        <f t="shared" si="13"/>
        <v>1777.4682352941177</v>
      </c>
    </row>
    <row r="290" spans="1:7" x14ac:dyDescent="0.2">
      <c r="A290" t="s">
        <v>754</v>
      </c>
      <c r="B290" t="s">
        <v>669</v>
      </c>
      <c r="C290" s="2">
        <v>8100</v>
      </c>
      <c r="D290" s="2">
        <v>0</v>
      </c>
      <c r="E290" s="2">
        <v>7378.04</v>
      </c>
      <c r="F290" t="s">
        <v>1459</v>
      </c>
      <c r="G290" s="2">
        <f t="shared" si="13"/>
        <v>10416.056470588235</v>
      </c>
    </row>
    <row r="291" spans="1:7" x14ac:dyDescent="0.2">
      <c r="A291" t="s">
        <v>755</v>
      </c>
      <c r="B291" t="s">
        <v>671</v>
      </c>
      <c r="C291" s="2">
        <v>2300</v>
      </c>
      <c r="D291" s="2">
        <v>0</v>
      </c>
      <c r="E291" s="2">
        <v>4174.2299999999996</v>
      </c>
      <c r="F291" t="s">
        <v>1460</v>
      </c>
      <c r="G291" s="2">
        <f t="shared" si="13"/>
        <v>5893.0305882352932</v>
      </c>
    </row>
    <row r="292" spans="1:7" x14ac:dyDescent="0.2">
      <c r="A292" t="s">
        <v>756</v>
      </c>
      <c r="B292" t="s">
        <v>540</v>
      </c>
      <c r="C292" s="2">
        <v>0</v>
      </c>
      <c r="D292" s="2">
        <v>0</v>
      </c>
      <c r="E292" s="2">
        <v>75.599999999999994</v>
      </c>
      <c r="F292" t="s">
        <v>1332</v>
      </c>
      <c r="G292" s="2">
        <f t="shared" si="13"/>
        <v>106.72941176470587</v>
      </c>
    </row>
    <row r="293" spans="1:7" x14ac:dyDescent="0.2">
      <c r="A293" t="s">
        <v>757</v>
      </c>
      <c r="B293" t="s">
        <v>417</v>
      </c>
      <c r="C293" s="2">
        <v>1500</v>
      </c>
      <c r="D293" s="2">
        <v>185.74</v>
      </c>
      <c r="E293" s="2">
        <v>2290.09</v>
      </c>
      <c r="F293" t="s">
        <v>1431</v>
      </c>
      <c r="G293" s="2">
        <f t="shared" si="13"/>
        <v>3233.0682352941176</v>
      </c>
    </row>
    <row r="294" spans="1:7" x14ac:dyDescent="0.2">
      <c r="A294" t="s">
        <v>758</v>
      </c>
      <c r="B294" t="s">
        <v>422</v>
      </c>
      <c r="C294" s="2">
        <v>900</v>
      </c>
      <c r="D294" s="2">
        <v>0</v>
      </c>
      <c r="E294" s="2">
        <v>241.65</v>
      </c>
      <c r="F294" t="s">
        <v>1391</v>
      </c>
      <c r="G294" s="2">
        <f t="shared" si="13"/>
        <v>341.15294117647056</v>
      </c>
    </row>
    <row r="295" spans="1:7" x14ac:dyDescent="0.2">
      <c r="A295" t="s">
        <v>759</v>
      </c>
      <c r="B295" t="s">
        <v>427</v>
      </c>
      <c r="C295" s="2">
        <v>3135</v>
      </c>
      <c r="D295" s="2">
        <v>28.21</v>
      </c>
      <c r="E295" s="2">
        <v>2009.96</v>
      </c>
      <c r="F295" t="s">
        <v>1419</v>
      </c>
      <c r="G295" s="2">
        <f t="shared" si="13"/>
        <v>2837.590588235294</v>
      </c>
    </row>
    <row r="296" spans="1:7" x14ac:dyDescent="0.2">
      <c r="A296" t="s">
        <v>761</v>
      </c>
      <c r="B296" t="s">
        <v>762</v>
      </c>
      <c r="C296" s="2">
        <v>7700</v>
      </c>
      <c r="D296" s="2">
        <v>0</v>
      </c>
      <c r="E296" s="2" t="s">
        <v>763</v>
      </c>
      <c r="F296" t="s">
        <v>1461</v>
      </c>
      <c r="G296" s="2">
        <f t="shared" si="13"/>
        <v>-3102.9741176470588</v>
      </c>
    </row>
    <row r="297" spans="1:7" x14ac:dyDescent="0.2">
      <c r="A297" t="s">
        <v>764</v>
      </c>
      <c r="B297" t="s">
        <v>765</v>
      </c>
      <c r="C297" s="2">
        <v>2400</v>
      </c>
      <c r="D297" s="2">
        <v>0</v>
      </c>
      <c r="E297" s="2">
        <v>0</v>
      </c>
      <c r="F297" t="s">
        <v>1332</v>
      </c>
      <c r="G297" s="2">
        <f t="shared" si="13"/>
        <v>0</v>
      </c>
    </row>
    <row r="298" spans="1:7" x14ac:dyDescent="0.2">
      <c r="A298" t="s">
        <v>766</v>
      </c>
      <c r="B298" t="s">
        <v>441</v>
      </c>
      <c r="C298" s="2">
        <v>1000</v>
      </c>
      <c r="D298" s="2">
        <v>0</v>
      </c>
      <c r="E298" s="2">
        <v>398.97</v>
      </c>
      <c r="F298" t="s">
        <v>1395</v>
      </c>
      <c r="G298" s="2">
        <f t="shared" si="13"/>
        <v>563.25176470588235</v>
      </c>
    </row>
    <row r="299" spans="1:7" x14ac:dyDescent="0.2">
      <c r="A299" t="s">
        <v>767</v>
      </c>
      <c r="B299" t="s">
        <v>449</v>
      </c>
      <c r="C299" s="2">
        <v>3500</v>
      </c>
      <c r="D299" s="2">
        <v>0</v>
      </c>
      <c r="E299" s="2">
        <v>12824.7</v>
      </c>
      <c r="F299" t="s">
        <v>1462</v>
      </c>
      <c r="G299" s="2">
        <f t="shared" si="13"/>
        <v>18105.458823529414</v>
      </c>
    </row>
    <row r="300" spans="1:7" x14ac:dyDescent="0.2">
      <c r="A300" t="s">
        <v>770</v>
      </c>
      <c r="B300" t="s">
        <v>457</v>
      </c>
      <c r="C300" s="2">
        <v>84700</v>
      </c>
      <c r="D300" s="2">
        <v>0</v>
      </c>
      <c r="E300" s="2">
        <v>83886.44</v>
      </c>
      <c r="F300" t="s">
        <v>1342</v>
      </c>
      <c r="G300" s="2">
        <f t="shared" si="13"/>
        <v>118427.91529411766</v>
      </c>
    </row>
    <row r="301" spans="1:7" x14ac:dyDescent="0.2">
      <c r="A301" t="s">
        <v>771</v>
      </c>
      <c r="B301" t="s">
        <v>772</v>
      </c>
      <c r="C301" s="2">
        <v>0</v>
      </c>
      <c r="D301" s="2">
        <v>0</v>
      </c>
      <c r="E301" s="2">
        <v>330</v>
      </c>
      <c r="F301" t="s">
        <v>1332</v>
      </c>
      <c r="G301" s="2">
        <f t="shared" si="13"/>
        <v>465.88235294117646</v>
      </c>
    </row>
    <row r="302" spans="1:7" x14ac:dyDescent="0.2">
      <c r="A302" t="s">
        <v>773</v>
      </c>
      <c r="B302" t="s">
        <v>682</v>
      </c>
      <c r="C302" s="2">
        <v>900</v>
      </c>
      <c r="D302" s="2">
        <v>0</v>
      </c>
      <c r="E302" s="2">
        <v>0</v>
      </c>
      <c r="F302" t="s">
        <v>1332</v>
      </c>
      <c r="G302" s="2">
        <f t="shared" si="13"/>
        <v>0</v>
      </c>
    </row>
    <row r="303" spans="1:7" x14ac:dyDescent="0.2">
      <c r="A303" t="s">
        <v>774</v>
      </c>
      <c r="B303" t="s">
        <v>704</v>
      </c>
      <c r="C303" s="2">
        <v>1500</v>
      </c>
      <c r="D303" s="2">
        <v>0</v>
      </c>
      <c r="E303" s="2">
        <v>572.82000000000005</v>
      </c>
      <c r="F303" t="s">
        <v>1394</v>
      </c>
      <c r="G303" s="2">
        <f t="shared" si="13"/>
        <v>808.68705882352947</v>
      </c>
    </row>
    <row r="304" spans="1:7" x14ac:dyDescent="0.2">
      <c r="C304" s="2" t="s">
        <v>47</v>
      </c>
      <c r="D304" s="2" t="s">
        <v>47</v>
      </c>
      <c r="E304" s="2" t="s">
        <v>47</v>
      </c>
      <c r="F304" t="s">
        <v>1339</v>
      </c>
    </row>
    <row r="305" spans="1:7" x14ac:dyDescent="0.2">
      <c r="B305" t="s">
        <v>775</v>
      </c>
      <c r="C305" s="2">
        <v>619053.4</v>
      </c>
      <c r="D305" s="2">
        <v>38262.550000000003</v>
      </c>
      <c r="E305" s="2">
        <v>455700.53</v>
      </c>
      <c r="F305" t="s">
        <v>1366</v>
      </c>
      <c r="G305" s="2">
        <f t="shared" si="13"/>
        <v>643341.92470588232</v>
      </c>
    </row>
    <row r="307" spans="1:7" x14ac:dyDescent="0.2">
      <c r="B307" t="s">
        <v>776</v>
      </c>
    </row>
    <row r="308" spans="1:7" x14ac:dyDescent="0.2">
      <c r="A308" t="s">
        <v>777</v>
      </c>
      <c r="B308" t="s">
        <v>778</v>
      </c>
      <c r="C308" s="2">
        <v>29500</v>
      </c>
      <c r="D308" s="2">
        <v>6210</v>
      </c>
      <c r="E308" s="2">
        <v>21443.22</v>
      </c>
      <c r="F308" t="s">
        <v>1463</v>
      </c>
      <c r="G308" s="2">
        <f t="shared" ref="G308:G338" si="14">(E308/8.5)*12</f>
        <v>30272.781176470591</v>
      </c>
    </row>
    <row r="309" spans="1:7" x14ac:dyDescent="0.2">
      <c r="A309" t="s">
        <v>779</v>
      </c>
      <c r="B309" t="s">
        <v>780</v>
      </c>
      <c r="C309" s="2">
        <v>45000</v>
      </c>
      <c r="D309" s="2">
        <v>2556.25</v>
      </c>
      <c r="E309" s="2">
        <v>20838.61</v>
      </c>
      <c r="F309" t="s">
        <v>1364</v>
      </c>
      <c r="G309" s="2">
        <f t="shared" si="14"/>
        <v>29419.214117647058</v>
      </c>
    </row>
    <row r="310" spans="1:7" x14ac:dyDescent="0.2">
      <c r="A310" t="s">
        <v>781</v>
      </c>
      <c r="B310" t="s">
        <v>358</v>
      </c>
      <c r="C310" s="2">
        <v>0</v>
      </c>
      <c r="D310" s="2">
        <v>54.24</v>
      </c>
      <c r="E310" s="2">
        <v>479.94</v>
      </c>
      <c r="F310" t="s">
        <v>1332</v>
      </c>
      <c r="G310" s="2">
        <f t="shared" si="14"/>
        <v>677.56235294117641</v>
      </c>
    </row>
    <row r="311" spans="1:7" x14ac:dyDescent="0.2">
      <c r="A311" t="s">
        <v>782</v>
      </c>
      <c r="B311" t="s">
        <v>523</v>
      </c>
      <c r="C311" s="2">
        <v>2257</v>
      </c>
      <c r="D311" s="2">
        <v>124.87</v>
      </c>
      <c r="E311" s="2">
        <v>1149.1300000000001</v>
      </c>
      <c r="F311" t="s">
        <v>1404</v>
      </c>
      <c r="G311" s="2">
        <f t="shared" si="14"/>
        <v>1622.3011764705884</v>
      </c>
    </row>
    <row r="312" spans="1:7" x14ac:dyDescent="0.2">
      <c r="A312" t="s">
        <v>783</v>
      </c>
      <c r="B312" t="s">
        <v>784</v>
      </c>
      <c r="C312" s="2">
        <v>3700</v>
      </c>
      <c r="D312" s="2">
        <v>74.959999999999994</v>
      </c>
      <c r="E312" s="2">
        <v>651.63</v>
      </c>
      <c r="F312" t="s">
        <v>1464</v>
      </c>
      <c r="G312" s="2">
        <f t="shared" si="14"/>
        <v>919.94823529411758</v>
      </c>
    </row>
    <row r="313" spans="1:7" x14ac:dyDescent="0.2">
      <c r="A313" t="s">
        <v>785</v>
      </c>
      <c r="B313" t="s">
        <v>362</v>
      </c>
      <c r="C313" s="2">
        <v>1937</v>
      </c>
      <c r="D313" s="2">
        <v>0</v>
      </c>
      <c r="E313" s="2">
        <v>0</v>
      </c>
      <c r="F313" t="s">
        <v>1332</v>
      </c>
      <c r="G313" s="2">
        <f t="shared" si="14"/>
        <v>0</v>
      </c>
    </row>
    <row r="314" spans="1:7" x14ac:dyDescent="0.2">
      <c r="A314" t="s">
        <v>786</v>
      </c>
      <c r="B314" t="s">
        <v>365</v>
      </c>
      <c r="C314" s="2">
        <v>0</v>
      </c>
      <c r="D314" s="2">
        <v>292.5</v>
      </c>
      <c r="E314" s="2">
        <v>2507.5</v>
      </c>
      <c r="F314" t="s">
        <v>1332</v>
      </c>
      <c r="G314" s="2">
        <f t="shared" si="14"/>
        <v>3540</v>
      </c>
    </row>
    <row r="315" spans="1:7" x14ac:dyDescent="0.2">
      <c r="A315" t="s">
        <v>787</v>
      </c>
      <c r="B315" t="s">
        <v>331</v>
      </c>
      <c r="C315" s="2">
        <v>0</v>
      </c>
      <c r="D315" s="2">
        <v>67.650000000000006</v>
      </c>
      <c r="E315" s="2">
        <v>1661.29</v>
      </c>
      <c r="F315" t="s">
        <v>1332</v>
      </c>
      <c r="G315" s="2">
        <f t="shared" si="14"/>
        <v>2345.3505882352938</v>
      </c>
    </row>
    <row r="316" spans="1:7" x14ac:dyDescent="0.2">
      <c r="A316" t="s">
        <v>788</v>
      </c>
      <c r="B316" t="s">
        <v>637</v>
      </c>
      <c r="C316" s="2">
        <v>6500</v>
      </c>
      <c r="D316" s="2">
        <v>1428</v>
      </c>
      <c r="E316" s="2">
        <v>4502.7299999999996</v>
      </c>
      <c r="F316" t="s">
        <v>1331</v>
      </c>
      <c r="G316" s="2">
        <f t="shared" si="14"/>
        <v>6356.7952941176463</v>
      </c>
    </row>
    <row r="317" spans="1:7" x14ac:dyDescent="0.2">
      <c r="A317" t="s">
        <v>789</v>
      </c>
      <c r="B317" t="s">
        <v>790</v>
      </c>
      <c r="C317" s="2">
        <v>12000</v>
      </c>
      <c r="D317" s="2">
        <v>3685.26</v>
      </c>
      <c r="E317" s="2">
        <v>12241.26</v>
      </c>
      <c r="F317" t="s">
        <v>1405</v>
      </c>
      <c r="G317" s="2">
        <f t="shared" si="14"/>
        <v>17281.778823529414</v>
      </c>
    </row>
    <row r="318" spans="1:7" x14ac:dyDescent="0.2">
      <c r="A318" t="s">
        <v>796</v>
      </c>
      <c r="B318" t="s">
        <v>797</v>
      </c>
      <c r="C318" s="2">
        <v>10000</v>
      </c>
      <c r="D318" s="2">
        <v>0</v>
      </c>
      <c r="E318" s="2">
        <v>7892.79</v>
      </c>
      <c r="F318" t="s">
        <v>1328</v>
      </c>
      <c r="G318" s="2">
        <f t="shared" si="14"/>
        <v>11142.762352941176</v>
      </c>
    </row>
    <row r="319" spans="1:7" x14ac:dyDescent="0.2">
      <c r="A319" t="s">
        <v>799</v>
      </c>
      <c r="B319" t="s">
        <v>589</v>
      </c>
      <c r="C319" s="2">
        <v>2200</v>
      </c>
      <c r="D319" s="2">
        <v>0</v>
      </c>
      <c r="E319" s="2">
        <v>4174.24</v>
      </c>
      <c r="F319" t="s">
        <v>1465</v>
      </c>
      <c r="G319" s="2">
        <f t="shared" si="14"/>
        <v>5893.0447058823529</v>
      </c>
    </row>
    <row r="320" spans="1:7" x14ac:dyDescent="0.2">
      <c r="A320" t="s">
        <v>800</v>
      </c>
      <c r="B320" t="s">
        <v>411</v>
      </c>
      <c r="C320" s="2">
        <v>200</v>
      </c>
      <c r="D320" s="2">
        <v>0</v>
      </c>
      <c r="E320" s="2">
        <v>0</v>
      </c>
      <c r="F320" t="s">
        <v>1332</v>
      </c>
      <c r="G320" s="2">
        <f t="shared" si="14"/>
        <v>0</v>
      </c>
    </row>
    <row r="321" spans="1:7" x14ac:dyDescent="0.2">
      <c r="A321" t="s">
        <v>801</v>
      </c>
      <c r="B321" t="s">
        <v>802</v>
      </c>
      <c r="C321" s="2">
        <v>30000</v>
      </c>
      <c r="D321" s="2">
        <v>0</v>
      </c>
      <c r="E321" s="2">
        <v>20852.060000000001</v>
      </c>
      <c r="F321" t="s">
        <v>1455</v>
      </c>
      <c r="G321" s="2">
        <f t="shared" si="14"/>
        <v>29438.202352941182</v>
      </c>
    </row>
    <row r="322" spans="1:7" x14ac:dyDescent="0.2">
      <c r="A322" t="s">
        <v>806</v>
      </c>
      <c r="B322" t="s">
        <v>807</v>
      </c>
      <c r="C322" s="2">
        <v>0</v>
      </c>
      <c r="D322" s="2">
        <v>0</v>
      </c>
      <c r="E322" s="2">
        <v>25</v>
      </c>
      <c r="F322" t="s">
        <v>1332</v>
      </c>
      <c r="G322" s="2">
        <f t="shared" si="14"/>
        <v>35.294117647058826</v>
      </c>
    </row>
    <row r="323" spans="1:7" x14ac:dyDescent="0.2">
      <c r="A323" t="s">
        <v>810</v>
      </c>
      <c r="B323" t="s">
        <v>550</v>
      </c>
      <c r="C323" s="2">
        <v>5000</v>
      </c>
      <c r="D323" s="2">
        <v>719.53</v>
      </c>
      <c r="E323" s="2">
        <v>2503.88</v>
      </c>
      <c r="F323" t="s">
        <v>1399</v>
      </c>
      <c r="G323" s="2">
        <f t="shared" si="14"/>
        <v>3534.889411764706</v>
      </c>
    </row>
    <row r="324" spans="1:7" x14ac:dyDescent="0.2">
      <c r="A324" t="s">
        <v>811</v>
      </c>
      <c r="B324" t="s">
        <v>812</v>
      </c>
      <c r="C324" s="2">
        <v>25000</v>
      </c>
      <c r="D324" s="2">
        <v>4302.58</v>
      </c>
      <c r="E324" s="2">
        <v>34431.19</v>
      </c>
      <c r="F324" t="s">
        <v>1466</v>
      </c>
      <c r="G324" s="2">
        <f t="shared" si="14"/>
        <v>48608.738823529413</v>
      </c>
    </row>
    <row r="325" spans="1:7" x14ac:dyDescent="0.2">
      <c r="A325" t="s">
        <v>813</v>
      </c>
      <c r="B325" t="s">
        <v>441</v>
      </c>
      <c r="C325" s="2">
        <v>1000</v>
      </c>
      <c r="D325" s="2">
        <v>0</v>
      </c>
      <c r="E325" s="2">
        <v>1090.31</v>
      </c>
      <c r="F325" t="s">
        <v>1467</v>
      </c>
      <c r="G325" s="2">
        <f t="shared" si="14"/>
        <v>1539.261176470588</v>
      </c>
    </row>
    <row r="326" spans="1:7" x14ac:dyDescent="0.2">
      <c r="A326" t="s">
        <v>814</v>
      </c>
      <c r="B326" t="s">
        <v>815</v>
      </c>
      <c r="C326" s="2">
        <v>25000</v>
      </c>
      <c r="D326" s="2">
        <v>0</v>
      </c>
      <c r="E326" s="2">
        <v>16869.91</v>
      </c>
      <c r="F326" t="s">
        <v>1389</v>
      </c>
      <c r="G326" s="2">
        <f t="shared" si="14"/>
        <v>23816.343529411766</v>
      </c>
    </row>
    <row r="327" spans="1:7" x14ac:dyDescent="0.2">
      <c r="A327" t="s">
        <v>816</v>
      </c>
      <c r="B327" t="s">
        <v>685</v>
      </c>
      <c r="C327" s="2">
        <v>1000</v>
      </c>
      <c r="D327" s="2">
        <v>0</v>
      </c>
      <c r="E327" s="2">
        <v>419.7</v>
      </c>
      <c r="F327" t="s">
        <v>1468</v>
      </c>
      <c r="G327" s="2">
        <f t="shared" si="14"/>
        <v>592.51764705882351</v>
      </c>
    </row>
    <row r="328" spans="1:7" x14ac:dyDescent="0.2">
      <c r="A328" t="s">
        <v>817</v>
      </c>
      <c r="B328" t="s">
        <v>818</v>
      </c>
      <c r="C328" s="2">
        <v>15000</v>
      </c>
      <c r="D328" s="2">
        <v>0</v>
      </c>
      <c r="E328" s="2">
        <v>1753.54</v>
      </c>
      <c r="F328" t="s">
        <v>1469</v>
      </c>
      <c r="G328" s="2">
        <f t="shared" si="14"/>
        <v>2475.5858823529411</v>
      </c>
    </row>
    <row r="329" spans="1:7" x14ac:dyDescent="0.2">
      <c r="A329" t="s">
        <v>819</v>
      </c>
      <c r="B329" t="s">
        <v>445</v>
      </c>
      <c r="C329" s="2">
        <v>15000</v>
      </c>
      <c r="D329" s="2">
        <v>0</v>
      </c>
      <c r="E329" s="2">
        <v>9018.67</v>
      </c>
      <c r="F329" t="s">
        <v>1326</v>
      </c>
      <c r="G329" s="2">
        <f t="shared" si="14"/>
        <v>12732.24</v>
      </c>
    </row>
    <row r="330" spans="1:7" x14ac:dyDescent="0.2">
      <c r="A330" t="s">
        <v>827</v>
      </c>
      <c r="B330" t="s">
        <v>451</v>
      </c>
      <c r="C330" s="2">
        <v>15000</v>
      </c>
      <c r="D330" s="2">
        <v>0</v>
      </c>
      <c r="E330" s="2">
        <v>11544.05</v>
      </c>
      <c r="F330" t="s">
        <v>1361</v>
      </c>
      <c r="G330" s="2">
        <f t="shared" si="14"/>
        <v>16297.482352941175</v>
      </c>
    </row>
    <row r="331" spans="1:7" x14ac:dyDescent="0.2">
      <c r="A331" t="s">
        <v>831</v>
      </c>
      <c r="B331" t="s">
        <v>457</v>
      </c>
      <c r="C331" s="2">
        <v>0</v>
      </c>
      <c r="D331" s="2">
        <v>0</v>
      </c>
      <c r="E331" s="2">
        <v>12500</v>
      </c>
      <c r="F331" t="s">
        <v>1332</v>
      </c>
      <c r="G331" s="2">
        <f t="shared" si="14"/>
        <v>17647.058823529413</v>
      </c>
    </row>
    <row r="332" spans="1:7" x14ac:dyDescent="0.2">
      <c r="A332" t="s">
        <v>832</v>
      </c>
      <c r="B332" t="s">
        <v>833</v>
      </c>
      <c r="C332" s="2">
        <v>240000</v>
      </c>
      <c r="D332" s="2">
        <v>0</v>
      </c>
      <c r="E332" s="2">
        <v>0</v>
      </c>
      <c r="F332" t="s">
        <v>1332</v>
      </c>
      <c r="G332" s="2">
        <f t="shared" si="14"/>
        <v>0</v>
      </c>
    </row>
    <row r="333" spans="1:7" x14ac:dyDescent="0.2">
      <c r="A333" t="s">
        <v>834</v>
      </c>
      <c r="B333" t="s">
        <v>835</v>
      </c>
      <c r="C333" s="2">
        <v>75000</v>
      </c>
      <c r="D333" s="2">
        <v>0</v>
      </c>
      <c r="E333" s="2">
        <v>34998.94</v>
      </c>
      <c r="F333" t="s">
        <v>1470</v>
      </c>
      <c r="G333" s="2">
        <f t="shared" si="14"/>
        <v>49410.268235294119</v>
      </c>
    </row>
    <row r="334" spans="1:7" x14ac:dyDescent="0.2">
      <c r="A334" t="s">
        <v>836</v>
      </c>
      <c r="B334" t="s">
        <v>837</v>
      </c>
      <c r="C334" s="2">
        <v>35000</v>
      </c>
      <c r="D334" s="2">
        <v>0</v>
      </c>
      <c r="E334" s="2">
        <v>7394.56</v>
      </c>
      <c r="F334" t="s">
        <v>1454</v>
      </c>
      <c r="G334" s="2">
        <f t="shared" si="14"/>
        <v>10439.378823529412</v>
      </c>
    </row>
    <row r="335" spans="1:7" x14ac:dyDescent="0.2">
      <c r="A335" t="s">
        <v>838</v>
      </c>
      <c r="B335" t="s">
        <v>700</v>
      </c>
      <c r="C335" s="2">
        <v>7000</v>
      </c>
      <c r="D335" s="2">
        <v>0</v>
      </c>
      <c r="E335" s="2">
        <v>648.27</v>
      </c>
      <c r="F335" t="s">
        <v>1471</v>
      </c>
      <c r="G335" s="2">
        <f t="shared" si="14"/>
        <v>915.20470588235298</v>
      </c>
    </row>
    <row r="336" spans="1:7" x14ac:dyDescent="0.2">
      <c r="A336" t="s">
        <v>839</v>
      </c>
      <c r="B336" t="s">
        <v>704</v>
      </c>
      <c r="C336" s="2">
        <v>1000</v>
      </c>
      <c r="D336" s="2">
        <v>0</v>
      </c>
      <c r="E336" s="2">
        <v>0</v>
      </c>
      <c r="F336" t="s">
        <v>1332</v>
      </c>
      <c r="G336" s="2">
        <f t="shared" si="14"/>
        <v>0</v>
      </c>
    </row>
    <row r="337" spans="1:7" x14ac:dyDescent="0.2">
      <c r="C337" s="2" t="s">
        <v>47</v>
      </c>
      <c r="D337" s="2" t="s">
        <v>47</v>
      </c>
      <c r="E337" s="2" t="s">
        <v>47</v>
      </c>
      <c r="F337" t="s">
        <v>1339</v>
      </c>
    </row>
    <row r="338" spans="1:7" x14ac:dyDescent="0.2">
      <c r="B338" t="s">
        <v>840</v>
      </c>
      <c r="C338" s="2">
        <v>603294</v>
      </c>
      <c r="D338" s="2">
        <v>19515.84</v>
      </c>
      <c r="E338" s="2">
        <v>231592.42</v>
      </c>
      <c r="F338" t="s">
        <v>1394</v>
      </c>
      <c r="G338" s="2">
        <f t="shared" si="14"/>
        <v>326954.0047058824</v>
      </c>
    </row>
    <row r="340" spans="1:7" x14ac:dyDescent="0.2">
      <c r="B340" t="s">
        <v>841</v>
      </c>
    </row>
    <row r="341" spans="1:7" x14ac:dyDescent="0.2">
      <c r="A341" t="s">
        <v>842</v>
      </c>
      <c r="B341" t="s">
        <v>843</v>
      </c>
      <c r="C341" s="2">
        <v>156023.6</v>
      </c>
      <c r="D341" s="2">
        <v>16310.39</v>
      </c>
      <c r="E341" s="2">
        <v>139698.26999999999</v>
      </c>
      <c r="F341" t="s">
        <v>1338</v>
      </c>
      <c r="G341" s="2">
        <f t="shared" ref="G341:G369" si="15">(E341/8.5)*12</f>
        <v>197221.0870588235</v>
      </c>
    </row>
    <row r="342" spans="1:7" x14ac:dyDescent="0.2">
      <c r="A342" t="s">
        <v>844</v>
      </c>
      <c r="B342" t="s">
        <v>845</v>
      </c>
      <c r="C342" s="2">
        <v>5000</v>
      </c>
      <c r="D342" s="2">
        <v>1009.66</v>
      </c>
      <c r="E342" s="2">
        <v>5833.49</v>
      </c>
      <c r="F342" t="s">
        <v>1414</v>
      </c>
      <c r="G342" s="2">
        <f t="shared" si="15"/>
        <v>8235.5152941176457</v>
      </c>
    </row>
    <row r="343" spans="1:7" x14ac:dyDescent="0.2">
      <c r="A343" t="s">
        <v>846</v>
      </c>
      <c r="B343" t="s">
        <v>358</v>
      </c>
      <c r="C343" s="2">
        <v>20677</v>
      </c>
      <c r="D343" s="2">
        <v>212.43</v>
      </c>
      <c r="E343" s="2">
        <v>1488.31</v>
      </c>
      <c r="F343" t="s">
        <v>1330</v>
      </c>
      <c r="G343" s="2">
        <f t="shared" si="15"/>
        <v>2101.1435294117646</v>
      </c>
    </row>
    <row r="344" spans="1:7" x14ac:dyDescent="0.2">
      <c r="A344" t="s">
        <v>847</v>
      </c>
      <c r="B344" t="s">
        <v>314</v>
      </c>
      <c r="C344" s="2">
        <v>11936</v>
      </c>
      <c r="D344" s="2">
        <v>1309.56</v>
      </c>
      <c r="E344" s="2">
        <v>10995.26</v>
      </c>
      <c r="F344" t="s">
        <v>1407</v>
      </c>
      <c r="G344" s="2">
        <f t="shared" si="15"/>
        <v>15522.72</v>
      </c>
    </row>
    <row r="345" spans="1:7" x14ac:dyDescent="0.2">
      <c r="A345" t="s">
        <v>849</v>
      </c>
      <c r="B345" t="s">
        <v>362</v>
      </c>
      <c r="C345" s="2">
        <v>11896</v>
      </c>
      <c r="D345" s="2">
        <v>0</v>
      </c>
      <c r="E345" s="2">
        <v>922.18</v>
      </c>
      <c r="F345" t="s">
        <v>1439</v>
      </c>
      <c r="G345" s="2">
        <f t="shared" si="15"/>
        <v>1301.9011764705881</v>
      </c>
    </row>
    <row r="346" spans="1:7" x14ac:dyDescent="0.2">
      <c r="A346" t="s">
        <v>851</v>
      </c>
      <c r="B346" t="s">
        <v>331</v>
      </c>
      <c r="C346" s="2">
        <v>30171</v>
      </c>
      <c r="D346" s="2">
        <v>2984.7</v>
      </c>
      <c r="E346" s="2">
        <v>24837.66</v>
      </c>
      <c r="F346" t="s">
        <v>1381</v>
      </c>
      <c r="G346" s="2">
        <f t="shared" si="15"/>
        <v>35064.931764705878</v>
      </c>
    </row>
    <row r="347" spans="1:7" x14ac:dyDescent="0.2">
      <c r="A347" t="s">
        <v>852</v>
      </c>
      <c r="B347" t="s">
        <v>637</v>
      </c>
      <c r="C347" s="2">
        <v>2000</v>
      </c>
      <c r="D347" s="2">
        <v>0</v>
      </c>
      <c r="E347" s="2">
        <v>1239.1600000000001</v>
      </c>
      <c r="F347" t="s">
        <v>1337</v>
      </c>
      <c r="G347" s="2">
        <f t="shared" si="15"/>
        <v>1749.4023529411766</v>
      </c>
    </row>
    <row r="348" spans="1:7" x14ac:dyDescent="0.2">
      <c r="A348" t="s">
        <v>853</v>
      </c>
      <c r="B348" t="s">
        <v>377</v>
      </c>
      <c r="C348" s="2">
        <v>510</v>
      </c>
      <c r="D348" s="2">
        <v>0</v>
      </c>
      <c r="E348" s="2">
        <v>340</v>
      </c>
      <c r="F348" t="s">
        <v>1389</v>
      </c>
      <c r="G348" s="2">
        <f t="shared" si="15"/>
        <v>480</v>
      </c>
    </row>
    <row r="349" spans="1:7" x14ac:dyDescent="0.2">
      <c r="A349" t="s">
        <v>854</v>
      </c>
      <c r="B349" t="s">
        <v>383</v>
      </c>
      <c r="C349" s="2">
        <v>900</v>
      </c>
      <c r="D349" s="2">
        <v>0</v>
      </c>
      <c r="E349" s="2">
        <v>0</v>
      </c>
      <c r="F349" t="s">
        <v>1332</v>
      </c>
      <c r="G349" s="2">
        <f t="shared" si="15"/>
        <v>0</v>
      </c>
    </row>
    <row r="350" spans="1:7" x14ac:dyDescent="0.2">
      <c r="A350" t="s">
        <v>856</v>
      </c>
      <c r="B350" t="s">
        <v>857</v>
      </c>
      <c r="C350" s="2">
        <v>32000</v>
      </c>
      <c r="D350" s="2">
        <v>0</v>
      </c>
      <c r="E350" s="2">
        <v>27044.44</v>
      </c>
      <c r="F350" t="s">
        <v>1378</v>
      </c>
      <c r="G350" s="2">
        <f t="shared" si="15"/>
        <v>38180.385882352937</v>
      </c>
    </row>
    <row r="351" spans="1:7" x14ac:dyDescent="0.2">
      <c r="A351" t="s">
        <v>858</v>
      </c>
      <c r="B351" t="s">
        <v>391</v>
      </c>
      <c r="C351" s="2">
        <v>2000</v>
      </c>
      <c r="D351" s="2">
        <v>0</v>
      </c>
      <c r="E351" s="2">
        <v>3946.33</v>
      </c>
      <c r="F351" t="s">
        <v>1472</v>
      </c>
      <c r="G351" s="2">
        <f t="shared" si="15"/>
        <v>5571.2894117647056</v>
      </c>
    </row>
    <row r="352" spans="1:7" x14ac:dyDescent="0.2">
      <c r="A352" t="s">
        <v>859</v>
      </c>
      <c r="B352" t="s">
        <v>405</v>
      </c>
      <c r="C352" s="2">
        <v>925</v>
      </c>
      <c r="D352" s="2">
        <v>0</v>
      </c>
      <c r="E352" s="2">
        <v>2292.6799999999998</v>
      </c>
      <c r="F352" t="s">
        <v>1410</v>
      </c>
      <c r="G352" s="2">
        <f t="shared" si="15"/>
        <v>3236.7247058823523</v>
      </c>
    </row>
    <row r="353" spans="1:7" x14ac:dyDescent="0.2">
      <c r="A353" t="s">
        <v>860</v>
      </c>
      <c r="B353" t="s">
        <v>540</v>
      </c>
      <c r="C353" s="2">
        <v>0</v>
      </c>
      <c r="D353" s="2">
        <v>25.2</v>
      </c>
      <c r="E353" s="2">
        <v>145</v>
      </c>
      <c r="F353" t="s">
        <v>1332</v>
      </c>
      <c r="G353" s="2">
        <f t="shared" si="15"/>
        <v>204.70588235294116</v>
      </c>
    </row>
    <row r="354" spans="1:7" x14ac:dyDescent="0.2">
      <c r="A354" t="s">
        <v>861</v>
      </c>
      <c r="B354" t="s">
        <v>417</v>
      </c>
      <c r="C354" s="2">
        <v>200</v>
      </c>
      <c r="D354" s="2">
        <v>0</v>
      </c>
      <c r="E354" s="2">
        <v>0</v>
      </c>
      <c r="F354" t="s">
        <v>1332</v>
      </c>
      <c r="G354" s="2">
        <f t="shared" si="15"/>
        <v>0</v>
      </c>
    </row>
    <row r="355" spans="1:7" x14ac:dyDescent="0.2">
      <c r="A355" t="s">
        <v>862</v>
      </c>
      <c r="B355" t="s">
        <v>419</v>
      </c>
      <c r="C355" s="2">
        <v>1500</v>
      </c>
      <c r="D355" s="2">
        <v>0</v>
      </c>
      <c r="E355" s="2">
        <v>635.77</v>
      </c>
      <c r="F355" t="s">
        <v>1468</v>
      </c>
      <c r="G355" s="2">
        <f t="shared" si="15"/>
        <v>897.55764705882348</v>
      </c>
    </row>
    <row r="356" spans="1:7" x14ac:dyDescent="0.2">
      <c r="A356" t="s">
        <v>864</v>
      </c>
      <c r="B356" t="s">
        <v>865</v>
      </c>
      <c r="C356" s="2">
        <v>500</v>
      </c>
      <c r="D356" s="2">
        <v>0</v>
      </c>
      <c r="E356" s="2">
        <v>1506.35</v>
      </c>
      <c r="F356" t="s">
        <v>1473</v>
      </c>
      <c r="G356" s="2">
        <f t="shared" si="15"/>
        <v>2126.6117647058823</v>
      </c>
    </row>
    <row r="357" spans="1:7" x14ac:dyDescent="0.2">
      <c r="A357" t="s">
        <v>872</v>
      </c>
      <c r="B357" t="s">
        <v>873</v>
      </c>
      <c r="C357" s="2">
        <v>20000</v>
      </c>
      <c r="D357" s="2">
        <v>624.13</v>
      </c>
      <c r="E357" s="2">
        <v>13194.53</v>
      </c>
      <c r="F357" t="s">
        <v>1362</v>
      </c>
      <c r="G357" s="2">
        <f t="shared" si="15"/>
        <v>18627.571764705885</v>
      </c>
    </row>
    <row r="358" spans="1:7" x14ac:dyDescent="0.2">
      <c r="A358" t="s">
        <v>878</v>
      </c>
      <c r="B358" t="s">
        <v>685</v>
      </c>
      <c r="C358" s="2">
        <v>6000</v>
      </c>
      <c r="D358" s="2">
        <v>0</v>
      </c>
      <c r="E358" s="2">
        <v>7912.77</v>
      </c>
      <c r="F358" t="s">
        <v>1474</v>
      </c>
      <c r="G358" s="2">
        <f t="shared" si="15"/>
        <v>11170.969411764707</v>
      </c>
    </row>
    <row r="359" spans="1:7" x14ac:dyDescent="0.2">
      <c r="A359" t="s">
        <v>881</v>
      </c>
      <c r="B359" t="s">
        <v>882</v>
      </c>
      <c r="C359" s="2">
        <v>15000</v>
      </c>
      <c r="D359" s="2">
        <v>0</v>
      </c>
      <c r="E359" s="2">
        <v>12228.4</v>
      </c>
      <c r="F359" t="s">
        <v>1381</v>
      </c>
      <c r="G359" s="2">
        <f t="shared" si="15"/>
        <v>17263.623529411765</v>
      </c>
    </row>
    <row r="360" spans="1:7" x14ac:dyDescent="0.2">
      <c r="A360" t="s">
        <v>899</v>
      </c>
      <c r="B360" t="s">
        <v>449</v>
      </c>
      <c r="C360" s="2">
        <v>20500</v>
      </c>
      <c r="D360" s="2">
        <v>0</v>
      </c>
      <c r="E360" s="2">
        <v>24839.7</v>
      </c>
      <c r="F360" t="s">
        <v>1475</v>
      </c>
      <c r="G360" s="2">
        <f t="shared" si="15"/>
        <v>35067.811764705883</v>
      </c>
    </row>
    <row r="361" spans="1:7" x14ac:dyDescent="0.2">
      <c r="A361" t="s">
        <v>900</v>
      </c>
      <c r="B361" t="s">
        <v>901</v>
      </c>
      <c r="C361" s="2">
        <v>0</v>
      </c>
      <c r="D361" s="2">
        <v>0</v>
      </c>
      <c r="E361" s="2">
        <v>900</v>
      </c>
      <c r="F361" t="s">
        <v>1332</v>
      </c>
      <c r="G361" s="2">
        <f t="shared" si="15"/>
        <v>1270.5882352941176</v>
      </c>
    </row>
    <row r="362" spans="1:7" x14ac:dyDescent="0.2">
      <c r="A362" t="s">
        <v>902</v>
      </c>
      <c r="B362" t="s">
        <v>689</v>
      </c>
      <c r="C362" s="2">
        <v>5000</v>
      </c>
      <c r="D362" s="2">
        <v>0</v>
      </c>
      <c r="E362" s="2">
        <v>7948.23</v>
      </c>
      <c r="F362" t="s">
        <v>1476</v>
      </c>
      <c r="G362" s="2">
        <f t="shared" si="15"/>
        <v>11221.030588235293</v>
      </c>
    </row>
    <row r="363" spans="1:7" x14ac:dyDescent="0.2">
      <c r="A363" t="s">
        <v>905</v>
      </c>
      <c r="B363" t="s">
        <v>451</v>
      </c>
      <c r="C363" s="2">
        <v>3500</v>
      </c>
      <c r="D363" s="2">
        <v>199.09</v>
      </c>
      <c r="E363" s="2">
        <v>4285.38</v>
      </c>
      <c r="F363" t="s">
        <v>1420</v>
      </c>
      <c r="G363" s="2">
        <f t="shared" si="15"/>
        <v>6049.9482352941177</v>
      </c>
    </row>
    <row r="364" spans="1:7" x14ac:dyDescent="0.2">
      <c r="A364" t="s">
        <v>906</v>
      </c>
      <c r="B364" t="s">
        <v>907</v>
      </c>
      <c r="C364" s="2">
        <v>0</v>
      </c>
      <c r="D364" s="2">
        <v>0</v>
      </c>
      <c r="E364" s="2">
        <v>0</v>
      </c>
      <c r="F364" t="s">
        <v>1332</v>
      </c>
      <c r="G364" s="2">
        <f t="shared" si="15"/>
        <v>0</v>
      </c>
    </row>
    <row r="365" spans="1:7" x14ac:dyDescent="0.2">
      <c r="A365" t="s">
        <v>916</v>
      </c>
      <c r="B365" t="s">
        <v>457</v>
      </c>
      <c r="C365" s="2">
        <v>26500</v>
      </c>
      <c r="D365" s="2">
        <v>0</v>
      </c>
      <c r="E365" s="2">
        <v>9899.92</v>
      </c>
      <c r="F365" t="s">
        <v>1477</v>
      </c>
      <c r="G365" s="2">
        <f t="shared" si="15"/>
        <v>13976.357647058823</v>
      </c>
    </row>
    <row r="366" spans="1:7" x14ac:dyDescent="0.2">
      <c r="A366" t="s">
        <v>917</v>
      </c>
      <c r="B366" t="s">
        <v>772</v>
      </c>
      <c r="C366" s="2">
        <v>0</v>
      </c>
      <c r="D366" s="2">
        <v>138</v>
      </c>
      <c r="E366" s="2">
        <v>903.43</v>
      </c>
      <c r="F366" t="s">
        <v>1332</v>
      </c>
      <c r="G366" s="2">
        <f t="shared" si="15"/>
        <v>1275.4305882352942</v>
      </c>
    </row>
    <row r="367" spans="1:7" x14ac:dyDescent="0.2">
      <c r="A367" t="s">
        <v>918</v>
      </c>
      <c r="B367" t="s">
        <v>837</v>
      </c>
      <c r="C367" s="2">
        <v>4500</v>
      </c>
      <c r="D367" s="2">
        <v>852.75</v>
      </c>
      <c r="E367" s="2">
        <v>6992.03</v>
      </c>
      <c r="F367" t="s">
        <v>1413</v>
      </c>
      <c r="G367" s="2">
        <f t="shared" si="15"/>
        <v>9871.1011764705872</v>
      </c>
    </row>
    <row r="368" spans="1:7" x14ac:dyDescent="0.2">
      <c r="C368" s="2" t="s">
        <v>47</v>
      </c>
      <c r="D368" s="2" t="s">
        <v>47</v>
      </c>
      <c r="E368" s="2" t="s">
        <v>47</v>
      </c>
      <c r="F368" t="s">
        <v>1339</v>
      </c>
    </row>
    <row r="369" spans="1:7" x14ac:dyDescent="0.2">
      <c r="B369" t="s">
        <v>919</v>
      </c>
      <c r="C369" s="2">
        <v>377238.6</v>
      </c>
      <c r="D369" s="2">
        <v>23665.91</v>
      </c>
      <c r="E369" s="2">
        <v>310029.28999999998</v>
      </c>
      <c r="F369" t="s">
        <v>1381</v>
      </c>
      <c r="G369" s="2">
        <f t="shared" si="15"/>
        <v>437688.40941176465</v>
      </c>
    </row>
    <row r="371" spans="1:7" x14ac:dyDescent="0.2">
      <c r="B371" t="s">
        <v>920</v>
      </c>
    </row>
    <row r="372" spans="1:7" x14ac:dyDescent="0.2">
      <c r="A372" t="s">
        <v>921</v>
      </c>
      <c r="B372" t="s">
        <v>922</v>
      </c>
      <c r="C372" s="2">
        <v>60320</v>
      </c>
      <c r="D372" s="2">
        <v>6357.13</v>
      </c>
      <c r="E372" s="2">
        <v>56904.52</v>
      </c>
      <c r="F372" t="s">
        <v>1400</v>
      </c>
      <c r="G372" s="2">
        <f t="shared" ref="G372:G391" si="16">(E372/8.5)*12</f>
        <v>80335.792941176464</v>
      </c>
    </row>
    <row r="373" spans="1:7" x14ac:dyDescent="0.2">
      <c r="A373" t="s">
        <v>923</v>
      </c>
      <c r="B373" t="s">
        <v>924</v>
      </c>
      <c r="C373" s="2">
        <v>1000</v>
      </c>
      <c r="D373" s="2">
        <v>0</v>
      </c>
      <c r="E373" s="2">
        <v>269.27</v>
      </c>
      <c r="F373" t="s">
        <v>1391</v>
      </c>
      <c r="G373" s="2">
        <f t="shared" si="16"/>
        <v>380.14588235294116</v>
      </c>
    </row>
    <row r="374" spans="1:7" x14ac:dyDescent="0.2">
      <c r="A374" t="s">
        <v>925</v>
      </c>
      <c r="B374" t="s">
        <v>358</v>
      </c>
      <c r="C374" s="2">
        <v>3016</v>
      </c>
      <c r="D374" s="2">
        <v>19.22</v>
      </c>
      <c r="E374" s="2">
        <v>181.62</v>
      </c>
      <c r="F374" t="s">
        <v>1478</v>
      </c>
      <c r="G374" s="2">
        <f t="shared" si="16"/>
        <v>256.40470588235291</v>
      </c>
    </row>
    <row r="375" spans="1:7" x14ac:dyDescent="0.2">
      <c r="A375" t="s">
        <v>926</v>
      </c>
      <c r="B375" t="s">
        <v>314</v>
      </c>
      <c r="C375" s="2">
        <v>4614</v>
      </c>
      <c r="D375" s="2">
        <v>480.97</v>
      </c>
      <c r="E375" s="2">
        <v>4325.62</v>
      </c>
      <c r="F375" t="s">
        <v>1400</v>
      </c>
      <c r="G375" s="2">
        <f t="shared" si="16"/>
        <v>6106.7576470588228</v>
      </c>
    </row>
    <row r="376" spans="1:7" x14ac:dyDescent="0.2">
      <c r="A376" t="s">
        <v>928</v>
      </c>
      <c r="B376" t="s">
        <v>362</v>
      </c>
      <c r="C376" s="2">
        <v>3292</v>
      </c>
      <c r="D376" s="2">
        <v>0</v>
      </c>
      <c r="E376" s="2">
        <v>0</v>
      </c>
      <c r="F376" t="s">
        <v>1332</v>
      </c>
      <c r="G376" s="2">
        <f t="shared" si="16"/>
        <v>0</v>
      </c>
    </row>
    <row r="377" spans="1:7" x14ac:dyDescent="0.2">
      <c r="A377" t="s">
        <v>930</v>
      </c>
      <c r="B377" t="s">
        <v>331</v>
      </c>
      <c r="C377" s="2">
        <v>15879.6</v>
      </c>
      <c r="D377" s="2">
        <v>1389.47</v>
      </c>
      <c r="E377" s="2">
        <v>12505.23</v>
      </c>
      <c r="F377" t="s">
        <v>1328</v>
      </c>
      <c r="G377" s="2">
        <f t="shared" si="16"/>
        <v>17654.442352941176</v>
      </c>
    </row>
    <row r="378" spans="1:7" x14ac:dyDescent="0.2">
      <c r="A378" t="s">
        <v>931</v>
      </c>
      <c r="B378" t="s">
        <v>383</v>
      </c>
      <c r="C378" s="2">
        <v>905</v>
      </c>
      <c r="D378" s="2">
        <v>75.41</v>
      </c>
      <c r="E378" s="2">
        <v>678.69</v>
      </c>
      <c r="F378" t="s">
        <v>1334</v>
      </c>
      <c r="G378" s="2">
        <f t="shared" si="16"/>
        <v>958.15058823529421</v>
      </c>
    </row>
    <row r="379" spans="1:7" x14ac:dyDescent="0.2">
      <c r="A379" t="s">
        <v>932</v>
      </c>
      <c r="B379" t="s">
        <v>933</v>
      </c>
      <c r="C379" s="2">
        <v>2130</v>
      </c>
      <c r="D379" s="2">
        <v>0</v>
      </c>
      <c r="E379" s="2">
        <v>2437.5700000000002</v>
      </c>
      <c r="F379" t="s">
        <v>1333</v>
      </c>
      <c r="G379" s="2">
        <f t="shared" si="16"/>
        <v>3441.2752941176477</v>
      </c>
    </row>
    <row r="380" spans="1:7" x14ac:dyDescent="0.2">
      <c r="A380" t="s">
        <v>934</v>
      </c>
      <c r="B380" t="s">
        <v>935</v>
      </c>
      <c r="C380" s="2">
        <v>3000</v>
      </c>
      <c r="D380" s="2">
        <v>0</v>
      </c>
      <c r="E380" s="2">
        <v>3926.49</v>
      </c>
      <c r="F380" t="s">
        <v>1427</v>
      </c>
      <c r="G380" s="2">
        <f t="shared" si="16"/>
        <v>5543.28</v>
      </c>
    </row>
    <row r="381" spans="1:7" x14ac:dyDescent="0.2">
      <c r="A381" t="s">
        <v>936</v>
      </c>
      <c r="B381" t="s">
        <v>411</v>
      </c>
      <c r="C381" s="2">
        <v>100</v>
      </c>
      <c r="D381" s="2">
        <v>0</v>
      </c>
      <c r="E381" s="2">
        <v>0</v>
      </c>
      <c r="F381" t="s">
        <v>1332</v>
      </c>
      <c r="G381" s="2">
        <f t="shared" si="16"/>
        <v>0</v>
      </c>
    </row>
    <row r="382" spans="1:7" x14ac:dyDescent="0.2">
      <c r="A382" t="s">
        <v>939</v>
      </c>
      <c r="B382" t="s">
        <v>417</v>
      </c>
      <c r="C382" s="2">
        <v>375</v>
      </c>
      <c r="D382" s="2">
        <v>30.46</v>
      </c>
      <c r="E382" s="2">
        <v>273.95999999999998</v>
      </c>
      <c r="F382" t="s">
        <v>1463</v>
      </c>
      <c r="G382" s="2">
        <f t="shared" si="16"/>
        <v>386.7670588235294</v>
      </c>
    </row>
    <row r="383" spans="1:7" x14ac:dyDescent="0.2">
      <c r="A383" t="s">
        <v>942</v>
      </c>
      <c r="B383" t="s">
        <v>873</v>
      </c>
      <c r="C383" s="2">
        <v>4200</v>
      </c>
      <c r="D383" s="2">
        <v>0</v>
      </c>
      <c r="E383" s="2">
        <v>2438.4299999999998</v>
      </c>
      <c r="F383" t="s">
        <v>1372</v>
      </c>
      <c r="G383" s="2">
        <f t="shared" si="16"/>
        <v>3442.4894117647059</v>
      </c>
    </row>
    <row r="384" spans="1:7" x14ac:dyDescent="0.2">
      <c r="A384" t="s">
        <v>943</v>
      </c>
      <c r="B384" t="s">
        <v>685</v>
      </c>
      <c r="C384" s="2">
        <v>1200</v>
      </c>
      <c r="D384" s="2">
        <v>0</v>
      </c>
      <c r="E384" s="2">
        <v>537.58000000000004</v>
      </c>
      <c r="F384" t="s">
        <v>1336</v>
      </c>
      <c r="G384" s="2">
        <f t="shared" si="16"/>
        <v>758.93647058823535</v>
      </c>
    </row>
    <row r="385" spans="1:7" x14ac:dyDescent="0.2">
      <c r="A385" t="s">
        <v>944</v>
      </c>
      <c r="B385" t="s">
        <v>945</v>
      </c>
      <c r="C385" s="2">
        <v>4400</v>
      </c>
      <c r="D385" s="2">
        <v>0</v>
      </c>
      <c r="E385" s="2">
        <v>2763.61</v>
      </c>
      <c r="F385" t="s">
        <v>1458</v>
      </c>
      <c r="G385" s="2">
        <f t="shared" si="16"/>
        <v>3901.5670588235294</v>
      </c>
    </row>
    <row r="386" spans="1:7" x14ac:dyDescent="0.2">
      <c r="A386" t="s">
        <v>950</v>
      </c>
      <c r="B386" t="s">
        <v>449</v>
      </c>
      <c r="C386" s="2">
        <v>1000</v>
      </c>
      <c r="D386" s="2">
        <v>0</v>
      </c>
      <c r="E386" s="2">
        <v>939.77</v>
      </c>
      <c r="F386" t="s">
        <v>1400</v>
      </c>
      <c r="G386" s="2">
        <f t="shared" si="16"/>
        <v>1326.7341176470588</v>
      </c>
    </row>
    <row r="387" spans="1:7" x14ac:dyDescent="0.2">
      <c r="A387" t="s">
        <v>951</v>
      </c>
      <c r="B387" t="s">
        <v>451</v>
      </c>
      <c r="C387" s="2">
        <v>1000</v>
      </c>
      <c r="D387" s="2">
        <v>15.88</v>
      </c>
      <c r="E387" s="2">
        <v>234.48</v>
      </c>
      <c r="F387" t="s">
        <v>1367</v>
      </c>
      <c r="G387" s="2">
        <f t="shared" si="16"/>
        <v>331.03058823529409</v>
      </c>
    </row>
    <row r="388" spans="1:7" x14ac:dyDescent="0.2">
      <c r="A388" t="s">
        <v>956</v>
      </c>
      <c r="B388" t="s">
        <v>457</v>
      </c>
      <c r="C388" s="2">
        <v>0</v>
      </c>
      <c r="D388" s="2">
        <v>0</v>
      </c>
      <c r="E388" s="2">
        <v>0</v>
      </c>
      <c r="F388" t="s">
        <v>1332</v>
      </c>
      <c r="G388" s="2">
        <f t="shared" si="16"/>
        <v>0</v>
      </c>
    </row>
    <row r="389" spans="1:7" x14ac:dyDescent="0.2">
      <c r="A389" t="s">
        <v>957</v>
      </c>
      <c r="B389" t="s">
        <v>837</v>
      </c>
      <c r="C389" s="2">
        <v>500</v>
      </c>
      <c r="D389" s="2">
        <v>0</v>
      </c>
      <c r="E389" s="2">
        <v>0</v>
      </c>
      <c r="F389" t="s">
        <v>1332</v>
      </c>
      <c r="G389" s="2">
        <f t="shared" si="16"/>
        <v>0</v>
      </c>
    </row>
    <row r="390" spans="1:7" x14ac:dyDescent="0.2">
      <c r="C390" s="2" t="s">
        <v>47</v>
      </c>
      <c r="D390" s="2" t="s">
        <v>47</v>
      </c>
      <c r="E390" s="2" t="s">
        <v>47</v>
      </c>
      <c r="F390" t="s">
        <v>1339</v>
      </c>
    </row>
    <row r="391" spans="1:7" x14ac:dyDescent="0.2">
      <c r="B391" t="s">
        <v>961</v>
      </c>
      <c r="C391" s="2">
        <v>106931.6</v>
      </c>
      <c r="D391" s="2">
        <v>8368.5400000000009</v>
      </c>
      <c r="E391" s="2">
        <v>88416.84</v>
      </c>
      <c r="F391" t="s">
        <v>1403</v>
      </c>
      <c r="G391" s="2">
        <f t="shared" si="16"/>
        <v>124823.77411764706</v>
      </c>
    </row>
    <row r="393" spans="1:7" x14ac:dyDescent="0.2">
      <c r="B393" t="s">
        <v>962</v>
      </c>
    </row>
    <row r="394" spans="1:7" x14ac:dyDescent="0.2">
      <c r="A394" s="29" t="s">
        <v>963</v>
      </c>
      <c r="B394" s="29" t="s">
        <v>964</v>
      </c>
      <c r="C394" s="30">
        <v>170300</v>
      </c>
      <c r="D394" s="30">
        <v>9261.0400000000009</v>
      </c>
      <c r="E394" s="30">
        <v>111891.8</v>
      </c>
      <c r="F394" s="29" t="s">
        <v>1362</v>
      </c>
      <c r="G394" s="30">
        <f t="shared" ref="G394:G424" si="17">(E394/8.5)*12</f>
        <v>157964.89411764705</v>
      </c>
    </row>
    <row r="395" spans="1:7" x14ac:dyDescent="0.2">
      <c r="A395" s="29" t="s">
        <v>965</v>
      </c>
      <c r="B395" s="29" t="s">
        <v>358</v>
      </c>
      <c r="C395" s="30">
        <v>5933</v>
      </c>
      <c r="D395" s="30">
        <v>192.3</v>
      </c>
      <c r="E395" s="30">
        <v>1826.73</v>
      </c>
      <c r="F395" s="29" t="s">
        <v>1450</v>
      </c>
      <c r="G395" s="30">
        <f t="shared" si="17"/>
        <v>2578.9129411764707</v>
      </c>
    </row>
    <row r="396" spans="1:7" x14ac:dyDescent="0.2">
      <c r="A396" s="29" t="s">
        <v>966</v>
      </c>
      <c r="B396" s="29" t="s">
        <v>314</v>
      </c>
      <c r="C396" s="30">
        <v>13028</v>
      </c>
      <c r="D396" s="30">
        <v>704.78</v>
      </c>
      <c r="E396" s="30">
        <v>7719.23</v>
      </c>
      <c r="F396" s="29" t="s">
        <v>1479</v>
      </c>
      <c r="G396" s="30">
        <f t="shared" si="17"/>
        <v>10897.736470588236</v>
      </c>
    </row>
    <row r="397" spans="1:7" x14ac:dyDescent="0.2">
      <c r="A397" s="29" t="s">
        <v>968</v>
      </c>
      <c r="B397" s="29" t="s">
        <v>362</v>
      </c>
      <c r="C397" s="30">
        <v>3410</v>
      </c>
      <c r="D397" s="30">
        <v>0</v>
      </c>
      <c r="E397" s="30">
        <v>0</v>
      </c>
      <c r="F397" s="29" t="s">
        <v>1332</v>
      </c>
      <c r="G397" s="30">
        <f t="shared" si="17"/>
        <v>0</v>
      </c>
    </row>
    <row r="398" spans="1:7" x14ac:dyDescent="0.2">
      <c r="A398" s="29" t="s">
        <v>969</v>
      </c>
      <c r="B398" s="29" t="s">
        <v>970</v>
      </c>
      <c r="C398" s="30">
        <v>0</v>
      </c>
      <c r="D398" s="30">
        <v>0</v>
      </c>
      <c r="E398" s="30">
        <v>1236</v>
      </c>
      <c r="F398" s="29" t="s">
        <v>1332</v>
      </c>
      <c r="G398" s="30">
        <f t="shared" si="17"/>
        <v>1744.9411764705883</v>
      </c>
    </row>
    <row r="399" spans="1:7" x14ac:dyDescent="0.2">
      <c r="A399" s="29" t="s">
        <v>971</v>
      </c>
      <c r="B399" s="29" t="s">
        <v>331</v>
      </c>
      <c r="C399" s="30">
        <v>31759</v>
      </c>
      <c r="D399" s="30">
        <v>1323.3</v>
      </c>
      <c r="E399" s="30">
        <v>13250.6</v>
      </c>
      <c r="F399" s="29" t="s">
        <v>1468</v>
      </c>
      <c r="G399" s="30">
        <f t="shared" si="17"/>
        <v>18706.729411764707</v>
      </c>
    </row>
    <row r="400" spans="1:7" x14ac:dyDescent="0.2">
      <c r="A400" s="29" t="s">
        <v>972</v>
      </c>
      <c r="B400" s="29" t="s">
        <v>637</v>
      </c>
      <c r="C400" s="30">
        <v>200</v>
      </c>
      <c r="D400" s="30">
        <v>0</v>
      </c>
      <c r="E400" s="30">
        <v>99.86</v>
      </c>
      <c r="F400" s="29" t="s">
        <v>1399</v>
      </c>
      <c r="G400" s="30">
        <f t="shared" si="17"/>
        <v>140.97882352941176</v>
      </c>
    </row>
    <row r="401" spans="1:7" x14ac:dyDescent="0.2">
      <c r="A401" s="29" t="s">
        <v>973</v>
      </c>
      <c r="B401" s="29" t="s">
        <v>974</v>
      </c>
      <c r="C401" s="30">
        <v>500</v>
      </c>
      <c r="D401" s="30">
        <v>0</v>
      </c>
      <c r="E401" s="30">
        <v>214.75</v>
      </c>
      <c r="F401" s="29" t="s">
        <v>1456</v>
      </c>
      <c r="G401" s="30">
        <f t="shared" si="17"/>
        <v>303.1764705882353</v>
      </c>
    </row>
    <row r="402" spans="1:7" x14ac:dyDescent="0.2">
      <c r="A402" s="29" t="s">
        <v>977</v>
      </c>
      <c r="B402" s="29" t="s">
        <v>978</v>
      </c>
      <c r="C402" s="30">
        <v>4400</v>
      </c>
      <c r="D402" s="30">
        <v>0</v>
      </c>
      <c r="E402" s="30">
        <v>4082.3</v>
      </c>
      <c r="F402" s="29" t="s">
        <v>1357</v>
      </c>
      <c r="G402" s="30">
        <f t="shared" si="17"/>
        <v>5763.2470588235301</v>
      </c>
    </row>
    <row r="403" spans="1:7" x14ac:dyDescent="0.2">
      <c r="A403" s="29" t="s">
        <v>983</v>
      </c>
      <c r="B403" s="29" t="s">
        <v>411</v>
      </c>
      <c r="C403" s="30">
        <v>100</v>
      </c>
      <c r="D403" s="30">
        <v>0</v>
      </c>
      <c r="E403" s="30">
        <v>25.2</v>
      </c>
      <c r="F403" s="29" t="s">
        <v>1480</v>
      </c>
      <c r="G403" s="30">
        <f t="shared" si="17"/>
        <v>35.576470588235296</v>
      </c>
    </row>
    <row r="404" spans="1:7" x14ac:dyDescent="0.2">
      <c r="A404" s="29" t="s">
        <v>985</v>
      </c>
      <c r="B404" s="29" t="s">
        <v>419</v>
      </c>
      <c r="C404" s="30">
        <v>620</v>
      </c>
      <c r="D404" s="30">
        <v>0</v>
      </c>
      <c r="E404" s="30">
        <v>323.63</v>
      </c>
      <c r="F404" s="29" t="s">
        <v>1481</v>
      </c>
      <c r="G404" s="30">
        <f t="shared" si="17"/>
        <v>456.88941176470587</v>
      </c>
    </row>
    <row r="405" spans="1:7" x14ac:dyDescent="0.2">
      <c r="A405" s="29" t="s">
        <v>986</v>
      </c>
      <c r="B405" s="29" t="s">
        <v>422</v>
      </c>
      <c r="C405" s="30">
        <v>60</v>
      </c>
      <c r="D405" s="30">
        <v>0</v>
      </c>
      <c r="E405" s="30">
        <v>500.7</v>
      </c>
      <c r="F405" s="29" t="s">
        <v>1482</v>
      </c>
      <c r="G405" s="30">
        <f t="shared" si="17"/>
        <v>706.87058823529412</v>
      </c>
    </row>
    <row r="406" spans="1:7" x14ac:dyDescent="0.2">
      <c r="A406" s="29" t="s">
        <v>988</v>
      </c>
      <c r="B406" s="29" t="s">
        <v>989</v>
      </c>
      <c r="C406" s="30">
        <v>3000</v>
      </c>
      <c r="D406" s="30">
        <v>0</v>
      </c>
      <c r="E406" s="30">
        <v>2940</v>
      </c>
      <c r="F406" s="29" t="s">
        <v>1483</v>
      </c>
      <c r="G406" s="30">
        <f t="shared" si="17"/>
        <v>4150.5882352941171</v>
      </c>
    </row>
    <row r="407" spans="1:7" x14ac:dyDescent="0.2">
      <c r="A407" s="29" t="s">
        <v>994</v>
      </c>
      <c r="B407" s="29" t="s">
        <v>995</v>
      </c>
      <c r="C407" s="30">
        <v>0</v>
      </c>
      <c r="D407" s="30">
        <v>0</v>
      </c>
      <c r="E407" s="30">
        <v>153595.82999999999</v>
      </c>
      <c r="F407" s="29" t="s">
        <v>1332</v>
      </c>
      <c r="G407" s="30">
        <v>0</v>
      </c>
    </row>
    <row r="408" spans="1:7" x14ac:dyDescent="0.2">
      <c r="A408" s="29" t="s">
        <v>996</v>
      </c>
      <c r="B408" s="29" t="s">
        <v>873</v>
      </c>
      <c r="C408" s="30">
        <v>3000</v>
      </c>
      <c r="D408" s="30">
        <v>130</v>
      </c>
      <c r="E408" s="30">
        <v>2064.0500000000002</v>
      </c>
      <c r="F408" s="29" t="s">
        <v>1331</v>
      </c>
      <c r="G408" s="30">
        <f t="shared" si="17"/>
        <v>2913.9529411764706</v>
      </c>
    </row>
    <row r="409" spans="1:7" x14ac:dyDescent="0.2">
      <c r="A409" s="29" t="s">
        <v>997</v>
      </c>
      <c r="B409" s="29" t="s">
        <v>998</v>
      </c>
      <c r="C409" s="30">
        <v>6000</v>
      </c>
      <c r="D409" s="30">
        <v>591.03</v>
      </c>
      <c r="E409" s="30">
        <v>4989.59</v>
      </c>
      <c r="F409" s="29" t="s">
        <v>1403</v>
      </c>
      <c r="G409" s="30">
        <f t="shared" si="17"/>
        <v>7044.1270588235293</v>
      </c>
    </row>
    <row r="410" spans="1:7" x14ac:dyDescent="0.2">
      <c r="A410" s="29" t="s">
        <v>999</v>
      </c>
      <c r="B410" s="29" t="s">
        <v>1000</v>
      </c>
      <c r="C410" s="30">
        <v>2000</v>
      </c>
      <c r="D410" s="30">
        <v>89.99</v>
      </c>
      <c r="E410" s="30">
        <v>1634.94</v>
      </c>
      <c r="F410" s="29" t="s">
        <v>1381</v>
      </c>
      <c r="G410" s="30">
        <f t="shared" si="17"/>
        <v>2308.150588235294</v>
      </c>
    </row>
    <row r="411" spans="1:7" x14ac:dyDescent="0.2">
      <c r="A411" s="29" t="s">
        <v>1001</v>
      </c>
      <c r="B411" s="29" t="s">
        <v>1002</v>
      </c>
      <c r="C411" s="30">
        <v>7000</v>
      </c>
      <c r="D411" s="30">
        <v>0</v>
      </c>
      <c r="E411" s="30">
        <v>4434.6499999999996</v>
      </c>
      <c r="F411" s="29" t="s">
        <v>1458</v>
      </c>
      <c r="G411" s="30">
        <f t="shared" si="17"/>
        <v>6260.6823529411758</v>
      </c>
    </row>
    <row r="412" spans="1:7" x14ac:dyDescent="0.2">
      <c r="A412" s="29" t="s">
        <v>1005</v>
      </c>
      <c r="B412" s="29" t="s">
        <v>449</v>
      </c>
      <c r="C412" s="30">
        <v>1000</v>
      </c>
      <c r="D412" s="30">
        <v>0</v>
      </c>
      <c r="E412" s="30">
        <v>117.67</v>
      </c>
      <c r="F412" s="29" t="s">
        <v>1469</v>
      </c>
      <c r="G412" s="30">
        <f t="shared" si="17"/>
        <v>166.12235294117647</v>
      </c>
    </row>
    <row r="413" spans="1:7" x14ac:dyDescent="0.2">
      <c r="A413" s="29" t="s">
        <v>1006</v>
      </c>
      <c r="B413" s="29" t="s">
        <v>689</v>
      </c>
      <c r="C413" s="30">
        <v>1000</v>
      </c>
      <c r="D413" s="30">
        <v>8.69</v>
      </c>
      <c r="E413" s="30">
        <v>581.64</v>
      </c>
      <c r="F413" s="29" t="s">
        <v>1372</v>
      </c>
      <c r="G413" s="30">
        <f t="shared" si="17"/>
        <v>821.13882352941164</v>
      </c>
    </row>
    <row r="414" spans="1:7" x14ac:dyDescent="0.2">
      <c r="A414" s="29" t="s">
        <v>1007</v>
      </c>
      <c r="B414" s="29" t="s">
        <v>451</v>
      </c>
      <c r="C414" s="30">
        <v>2000</v>
      </c>
      <c r="D414" s="30">
        <v>171.49</v>
      </c>
      <c r="E414" s="30">
        <v>661.98</v>
      </c>
      <c r="F414" s="29" t="s">
        <v>1347</v>
      </c>
      <c r="G414" s="30">
        <f t="shared" si="17"/>
        <v>934.56</v>
      </c>
    </row>
    <row r="415" spans="1:7" x14ac:dyDescent="0.2">
      <c r="A415" s="29" t="s">
        <v>1008</v>
      </c>
      <c r="B415" s="29" t="s">
        <v>909</v>
      </c>
      <c r="C415" s="30">
        <v>3500</v>
      </c>
      <c r="D415" s="30">
        <v>50.36</v>
      </c>
      <c r="E415" s="30">
        <v>2958.03</v>
      </c>
      <c r="F415" s="29" t="s">
        <v>1378</v>
      </c>
      <c r="G415" s="30">
        <f t="shared" si="17"/>
        <v>4176.0423529411764</v>
      </c>
    </row>
    <row r="416" spans="1:7" x14ac:dyDescent="0.2">
      <c r="A416" s="29" t="s">
        <v>1011</v>
      </c>
      <c r="B416" s="29" t="s">
        <v>457</v>
      </c>
      <c r="C416" s="30">
        <v>0</v>
      </c>
      <c r="D416" s="30">
        <v>0</v>
      </c>
      <c r="E416" s="30">
        <v>0</v>
      </c>
      <c r="F416" s="29" t="s">
        <v>1332</v>
      </c>
      <c r="G416" s="30">
        <f t="shared" si="17"/>
        <v>0</v>
      </c>
    </row>
    <row r="417" spans="1:7" x14ac:dyDescent="0.2">
      <c r="A417" s="29" t="s">
        <v>1012</v>
      </c>
      <c r="B417" s="29" t="s">
        <v>772</v>
      </c>
      <c r="C417" s="30">
        <v>0</v>
      </c>
      <c r="D417" s="30">
        <v>0</v>
      </c>
      <c r="E417" s="30">
        <v>450</v>
      </c>
      <c r="F417" s="29" t="s">
        <v>1332</v>
      </c>
      <c r="G417" s="30">
        <f t="shared" si="17"/>
        <v>635.29411764705878</v>
      </c>
    </row>
    <row r="418" spans="1:7" x14ac:dyDescent="0.2">
      <c r="A418" s="29" t="s">
        <v>1013</v>
      </c>
      <c r="B418" s="29" t="s">
        <v>837</v>
      </c>
      <c r="C418" s="30">
        <v>800</v>
      </c>
      <c r="D418" s="30">
        <v>0</v>
      </c>
      <c r="E418" s="30">
        <v>294.87</v>
      </c>
      <c r="F418" s="29" t="s">
        <v>1477</v>
      </c>
      <c r="G418" s="30">
        <f t="shared" si="17"/>
        <v>416.28705882352938</v>
      </c>
    </row>
    <row r="419" spans="1:7" x14ac:dyDescent="0.2">
      <c r="A419" s="29" t="s">
        <v>1014</v>
      </c>
      <c r="B419" s="29" t="s">
        <v>1015</v>
      </c>
      <c r="C419" s="30">
        <v>10000</v>
      </c>
      <c r="D419" s="30">
        <v>0</v>
      </c>
      <c r="E419" s="30">
        <v>3481</v>
      </c>
      <c r="F419" s="29" t="s">
        <v>1484</v>
      </c>
      <c r="G419" s="30">
        <f t="shared" si="17"/>
        <v>4914.3529411764703</v>
      </c>
    </row>
    <row r="420" spans="1:7" x14ac:dyDescent="0.2">
      <c r="A420" s="29" t="s">
        <v>1018</v>
      </c>
      <c r="B420" s="29" t="s">
        <v>1019</v>
      </c>
      <c r="C420" s="30">
        <v>1500</v>
      </c>
      <c r="D420" s="30">
        <v>0</v>
      </c>
      <c r="E420" s="30">
        <v>786.5</v>
      </c>
      <c r="F420" s="29" t="s">
        <v>1481</v>
      </c>
      <c r="G420" s="30">
        <f t="shared" si="17"/>
        <v>1110.3529411764707</v>
      </c>
    </row>
    <row r="421" spans="1:7" x14ac:dyDescent="0.2">
      <c r="A421" s="29" t="s">
        <v>1020</v>
      </c>
      <c r="B421" s="29" t="s">
        <v>1021</v>
      </c>
      <c r="C421" s="30">
        <v>4000</v>
      </c>
      <c r="D421" s="30">
        <v>0</v>
      </c>
      <c r="E421" s="30">
        <v>0</v>
      </c>
      <c r="F421" s="29" t="s">
        <v>1332</v>
      </c>
      <c r="G421" s="30">
        <f t="shared" si="17"/>
        <v>0</v>
      </c>
    </row>
    <row r="422" spans="1:7" x14ac:dyDescent="0.2">
      <c r="A422" s="29" t="s">
        <v>1022</v>
      </c>
      <c r="B422" s="29" t="s">
        <v>1023</v>
      </c>
      <c r="C422" s="30">
        <v>1000</v>
      </c>
      <c r="D422" s="30">
        <v>0</v>
      </c>
      <c r="E422" s="30">
        <v>0</v>
      </c>
      <c r="F422" s="29" t="s">
        <v>1332</v>
      </c>
      <c r="G422" s="30">
        <f t="shared" si="17"/>
        <v>0</v>
      </c>
    </row>
    <row r="423" spans="1:7" x14ac:dyDescent="0.2">
      <c r="A423" s="29" t="s">
        <v>1024</v>
      </c>
      <c r="B423" s="29" t="s">
        <v>1025</v>
      </c>
      <c r="C423" s="30">
        <v>1500</v>
      </c>
      <c r="D423" s="30">
        <v>0</v>
      </c>
      <c r="E423" s="30">
        <v>1001.53</v>
      </c>
      <c r="F423" s="29" t="s">
        <v>1389</v>
      </c>
      <c r="G423" s="30">
        <f t="shared" si="17"/>
        <v>1413.924705882353</v>
      </c>
    </row>
    <row r="424" spans="1:7" x14ac:dyDescent="0.2">
      <c r="A424" s="29" t="s">
        <v>1026</v>
      </c>
      <c r="B424" s="29" t="s">
        <v>1027</v>
      </c>
      <c r="C424" s="30">
        <v>4500</v>
      </c>
      <c r="D424" s="30">
        <v>0</v>
      </c>
      <c r="E424" s="30">
        <v>3240.23</v>
      </c>
      <c r="F424" s="29" t="s">
        <v>1340</v>
      </c>
      <c r="G424" s="30">
        <f t="shared" si="17"/>
        <v>4574.4423529411761</v>
      </c>
    </row>
    <row r="425" spans="1:7" x14ac:dyDescent="0.2">
      <c r="C425" s="2" t="s">
        <v>47</v>
      </c>
      <c r="D425" s="2" t="s">
        <v>47</v>
      </c>
      <c r="E425" s="2" t="s">
        <v>47</v>
      </c>
      <c r="F425" t="s">
        <v>1339</v>
      </c>
    </row>
    <row r="426" spans="1:7" x14ac:dyDescent="0.2">
      <c r="B426" t="s">
        <v>1028</v>
      </c>
      <c r="C426" s="2">
        <v>282110</v>
      </c>
      <c r="D426" s="2">
        <v>12522.98</v>
      </c>
      <c r="E426" s="2">
        <v>324403.31</v>
      </c>
      <c r="F426" t="s">
        <v>1359</v>
      </c>
      <c r="G426" s="2">
        <f>SUM(G394:G424)</f>
        <v>241139.97176470593</v>
      </c>
    </row>
    <row r="428" spans="1:7" x14ac:dyDescent="0.2">
      <c r="B428" t="s">
        <v>1029</v>
      </c>
    </row>
    <row r="429" spans="1:7" x14ac:dyDescent="0.2">
      <c r="A429" t="s">
        <v>1030</v>
      </c>
      <c r="B429" t="s">
        <v>1031</v>
      </c>
      <c r="C429" s="2">
        <v>54850</v>
      </c>
      <c r="D429" s="2">
        <v>3550.72</v>
      </c>
      <c r="E429" s="2">
        <v>35562.339999999997</v>
      </c>
      <c r="F429" t="s">
        <v>1485</v>
      </c>
    </row>
    <row r="430" spans="1:7" x14ac:dyDescent="0.2">
      <c r="A430" t="s">
        <v>1033</v>
      </c>
      <c r="B430" t="s">
        <v>314</v>
      </c>
      <c r="C430" s="2">
        <v>4196</v>
      </c>
      <c r="D430" s="2">
        <v>271.62</v>
      </c>
      <c r="E430" s="2">
        <v>2720.53</v>
      </c>
      <c r="F430" t="s">
        <v>1485</v>
      </c>
    </row>
    <row r="431" spans="1:7" x14ac:dyDescent="0.2">
      <c r="A431" t="s">
        <v>1034</v>
      </c>
      <c r="B431" t="s">
        <v>362</v>
      </c>
      <c r="C431" s="2">
        <v>145</v>
      </c>
      <c r="D431" s="2">
        <v>0</v>
      </c>
      <c r="E431" s="2">
        <v>0</v>
      </c>
      <c r="F431" t="s">
        <v>1332</v>
      </c>
    </row>
    <row r="432" spans="1:7" x14ac:dyDescent="0.2">
      <c r="A432" t="s">
        <v>1037</v>
      </c>
      <c r="B432" t="s">
        <v>637</v>
      </c>
      <c r="C432" s="2">
        <v>100</v>
      </c>
      <c r="D432" s="2">
        <v>0</v>
      </c>
      <c r="E432" s="2">
        <v>0</v>
      </c>
      <c r="F432" t="s">
        <v>1332</v>
      </c>
    </row>
    <row r="433" spans="1:6" x14ac:dyDescent="0.2">
      <c r="A433" t="s">
        <v>1038</v>
      </c>
      <c r="B433" t="s">
        <v>974</v>
      </c>
      <c r="C433" s="2">
        <v>600</v>
      </c>
      <c r="D433" s="2">
        <v>0</v>
      </c>
      <c r="E433" s="2">
        <v>342.79</v>
      </c>
      <c r="F433" t="s">
        <v>1390</v>
      </c>
    </row>
    <row r="434" spans="1:6" x14ac:dyDescent="0.2">
      <c r="A434" t="s">
        <v>1039</v>
      </c>
      <c r="B434" t="s">
        <v>1040</v>
      </c>
      <c r="C434" s="2">
        <v>4000</v>
      </c>
      <c r="D434" s="2">
        <v>0</v>
      </c>
      <c r="E434" s="2">
        <v>2194.98</v>
      </c>
      <c r="F434" t="s">
        <v>1486</v>
      </c>
    </row>
    <row r="435" spans="1:6" x14ac:dyDescent="0.2">
      <c r="A435" t="s">
        <v>1041</v>
      </c>
      <c r="B435" t="s">
        <v>1042</v>
      </c>
      <c r="C435" s="2">
        <v>5600</v>
      </c>
      <c r="D435" s="2">
        <v>0</v>
      </c>
      <c r="E435" s="2">
        <v>4111.66</v>
      </c>
      <c r="F435" t="s">
        <v>1463</v>
      </c>
    </row>
    <row r="436" spans="1:6" x14ac:dyDescent="0.2">
      <c r="A436" t="s">
        <v>1043</v>
      </c>
      <c r="B436" t="s">
        <v>1044</v>
      </c>
      <c r="C436" s="2">
        <v>0</v>
      </c>
      <c r="D436" s="2">
        <v>0</v>
      </c>
      <c r="E436" s="2">
        <v>176.8</v>
      </c>
      <c r="F436" t="s">
        <v>1332</v>
      </c>
    </row>
    <row r="437" spans="1:6" x14ac:dyDescent="0.2">
      <c r="A437" t="s">
        <v>1045</v>
      </c>
      <c r="B437" t="s">
        <v>804</v>
      </c>
      <c r="C437" s="2">
        <v>500</v>
      </c>
      <c r="D437" s="2">
        <v>0</v>
      </c>
      <c r="E437" s="2">
        <v>422.16</v>
      </c>
      <c r="F437" t="s">
        <v>1487</v>
      </c>
    </row>
    <row r="438" spans="1:6" x14ac:dyDescent="0.2">
      <c r="A438" t="s">
        <v>1047</v>
      </c>
      <c r="B438" t="s">
        <v>1048</v>
      </c>
      <c r="C438" s="2">
        <v>22000</v>
      </c>
      <c r="D438" s="2">
        <v>0</v>
      </c>
      <c r="E438" s="2">
        <v>19623.36</v>
      </c>
      <c r="F438" t="s">
        <v>1443</v>
      </c>
    </row>
    <row r="439" spans="1:6" x14ac:dyDescent="0.2">
      <c r="A439" t="s">
        <v>1054</v>
      </c>
      <c r="B439" t="s">
        <v>449</v>
      </c>
      <c r="C439" s="2">
        <v>5000</v>
      </c>
      <c r="D439" s="2">
        <v>0</v>
      </c>
      <c r="E439" s="2">
        <v>9505.65</v>
      </c>
      <c r="F439" t="s">
        <v>1465</v>
      </c>
    </row>
    <row r="440" spans="1:6" x14ac:dyDescent="0.2">
      <c r="A440" t="s">
        <v>1055</v>
      </c>
      <c r="B440" t="s">
        <v>689</v>
      </c>
      <c r="C440" s="2">
        <v>1000</v>
      </c>
      <c r="D440" s="2">
        <v>0</v>
      </c>
      <c r="E440" s="2">
        <v>790.68</v>
      </c>
      <c r="F440" t="s">
        <v>1328</v>
      </c>
    </row>
    <row r="441" spans="1:6" x14ac:dyDescent="0.2">
      <c r="A441" t="s">
        <v>1058</v>
      </c>
      <c r="B441" t="s">
        <v>457</v>
      </c>
      <c r="C441" s="2">
        <v>0</v>
      </c>
      <c r="D441" s="2">
        <v>0</v>
      </c>
      <c r="E441" s="2">
        <v>0</v>
      </c>
      <c r="F441" t="s">
        <v>1332</v>
      </c>
    </row>
    <row r="442" spans="1:6" x14ac:dyDescent="0.2">
      <c r="A442" t="s">
        <v>1059</v>
      </c>
      <c r="B442" t="s">
        <v>1060</v>
      </c>
      <c r="C442" s="2">
        <v>5000</v>
      </c>
      <c r="D442" s="2">
        <v>0</v>
      </c>
      <c r="E442" s="2">
        <v>3711.14</v>
      </c>
      <c r="F442" t="s">
        <v>1366</v>
      </c>
    </row>
    <row r="443" spans="1:6" x14ac:dyDescent="0.2">
      <c r="C443" s="2" t="s">
        <v>47</v>
      </c>
      <c r="D443" s="2" t="s">
        <v>47</v>
      </c>
      <c r="E443" s="2" t="s">
        <v>47</v>
      </c>
      <c r="F443" t="s">
        <v>1339</v>
      </c>
    </row>
    <row r="444" spans="1:6" x14ac:dyDescent="0.2">
      <c r="B444" t="s">
        <v>1072</v>
      </c>
      <c r="C444" s="2">
        <v>102991</v>
      </c>
      <c r="D444" s="2">
        <v>3822.34</v>
      </c>
      <c r="E444" s="2">
        <v>79162.09</v>
      </c>
      <c r="F444" t="s">
        <v>1361</v>
      </c>
    </row>
    <row r="446" spans="1:6" x14ac:dyDescent="0.2">
      <c r="B446" t="s">
        <v>170</v>
      </c>
    </row>
    <row r="447" spans="1:6" x14ac:dyDescent="0.2">
      <c r="A447" t="s">
        <v>1077</v>
      </c>
      <c r="B447" t="s">
        <v>1078</v>
      </c>
      <c r="C447" s="2">
        <v>500</v>
      </c>
      <c r="D447" s="2">
        <v>0</v>
      </c>
      <c r="E447" s="2">
        <v>315.12</v>
      </c>
      <c r="F447" t="s">
        <v>1458</v>
      </c>
    </row>
    <row r="448" spans="1:6" x14ac:dyDescent="0.2">
      <c r="A448" t="s">
        <v>1079</v>
      </c>
      <c r="B448" t="s">
        <v>383</v>
      </c>
      <c r="C448" s="2">
        <v>1150</v>
      </c>
      <c r="D448" s="2">
        <v>64.95</v>
      </c>
      <c r="E448" s="2">
        <v>636.51</v>
      </c>
      <c r="F448" t="s">
        <v>1486</v>
      </c>
    </row>
    <row r="449" spans="1:6" x14ac:dyDescent="0.2">
      <c r="A449" t="s">
        <v>1080</v>
      </c>
      <c r="B449" t="s">
        <v>1081</v>
      </c>
      <c r="C449" s="2">
        <v>22000</v>
      </c>
      <c r="D449" s="2">
        <v>0</v>
      </c>
      <c r="E449" s="2">
        <v>26041.93</v>
      </c>
      <c r="F449" t="s">
        <v>1448</v>
      </c>
    </row>
    <row r="450" spans="1:6" x14ac:dyDescent="0.2">
      <c r="A450" t="s">
        <v>1088</v>
      </c>
      <c r="B450" t="s">
        <v>1089</v>
      </c>
      <c r="C450" s="2">
        <v>6000</v>
      </c>
      <c r="D450" s="2">
        <v>0</v>
      </c>
      <c r="E450" s="2">
        <v>13118.75</v>
      </c>
      <c r="F450" t="s">
        <v>1488</v>
      </c>
    </row>
    <row r="451" spans="1:6" x14ac:dyDescent="0.2">
      <c r="A451" t="s">
        <v>1090</v>
      </c>
      <c r="B451" t="s">
        <v>1091</v>
      </c>
      <c r="C451" s="2">
        <v>4000</v>
      </c>
      <c r="D451" s="2">
        <v>0</v>
      </c>
      <c r="E451" s="2">
        <v>6838.45</v>
      </c>
      <c r="F451" t="s">
        <v>1489</v>
      </c>
    </row>
    <row r="452" spans="1:6" x14ac:dyDescent="0.2">
      <c r="A452" t="s">
        <v>1092</v>
      </c>
      <c r="B452" t="s">
        <v>417</v>
      </c>
      <c r="C452" s="2">
        <v>500</v>
      </c>
      <c r="D452" s="2">
        <v>91.38</v>
      </c>
      <c r="E452" s="2">
        <v>821.88</v>
      </c>
      <c r="F452" t="s">
        <v>1490</v>
      </c>
    </row>
    <row r="453" spans="1:6" x14ac:dyDescent="0.2">
      <c r="A453" t="s">
        <v>1093</v>
      </c>
      <c r="B453" t="s">
        <v>1094</v>
      </c>
      <c r="C453" s="2">
        <v>1000</v>
      </c>
      <c r="D453" s="2">
        <v>0</v>
      </c>
      <c r="E453" s="2">
        <v>7857.3</v>
      </c>
      <c r="F453" t="s">
        <v>1491</v>
      </c>
    </row>
    <row r="454" spans="1:6" x14ac:dyDescent="0.2">
      <c r="A454" t="s">
        <v>1096</v>
      </c>
      <c r="B454" t="s">
        <v>449</v>
      </c>
      <c r="C454" s="2">
        <v>3000</v>
      </c>
      <c r="D454" s="2">
        <v>0</v>
      </c>
      <c r="E454" s="2">
        <v>1152.07</v>
      </c>
      <c r="F454" t="s">
        <v>1394</v>
      </c>
    </row>
    <row r="455" spans="1:6" x14ac:dyDescent="0.2">
      <c r="A455" t="s">
        <v>1097</v>
      </c>
      <c r="B455" t="s">
        <v>1098</v>
      </c>
      <c r="C455" s="2">
        <v>7000</v>
      </c>
      <c r="D455" s="2">
        <v>0</v>
      </c>
      <c r="E455" s="2">
        <v>1320.71</v>
      </c>
      <c r="F455" t="s">
        <v>1492</v>
      </c>
    </row>
    <row r="456" spans="1:6" x14ac:dyDescent="0.2">
      <c r="A456" t="s">
        <v>1123</v>
      </c>
      <c r="B456" t="s">
        <v>457</v>
      </c>
      <c r="C456" s="2">
        <v>4000</v>
      </c>
      <c r="D456" s="2">
        <v>0</v>
      </c>
      <c r="E456" s="2">
        <v>3900</v>
      </c>
      <c r="F456" t="s">
        <v>1483</v>
      </c>
    </row>
    <row r="457" spans="1:6" x14ac:dyDescent="0.2">
      <c r="C457" s="2" t="s">
        <v>47</v>
      </c>
      <c r="D457" s="2" t="s">
        <v>47</v>
      </c>
      <c r="E457" s="2" t="s">
        <v>47</v>
      </c>
      <c r="F457" t="s">
        <v>1339</v>
      </c>
    </row>
    <row r="458" spans="1:6" x14ac:dyDescent="0.2">
      <c r="B458" t="s">
        <v>1124</v>
      </c>
      <c r="C458" s="2">
        <v>49150</v>
      </c>
      <c r="D458" s="2">
        <v>156.33000000000001</v>
      </c>
      <c r="E458" s="2">
        <v>62002.720000000001</v>
      </c>
      <c r="F458" t="s">
        <v>1493</v>
      </c>
    </row>
    <row r="460" spans="1:6" x14ac:dyDescent="0.2">
      <c r="B460" t="s">
        <v>1125</v>
      </c>
    </row>
    <row r="461" spans="1:6" x14ac:dyDescent="0.2">
      <c r="A461" t="s">
        <v>1126</v>
      </c>
      <c r="B461" t="s">
        <v>1127</v>
      </c>
      <c r="C461" s="2">
        <v>8775</v>
      </c>
      <c r="D461" s="2">
        <v>1088.5899999999999</v>
      </c>
      <c r="E461" s="2">
        <v>7012.46</v>
      </c>
      <c r="F461" t="s">
        <v>1388</v>
      </c>
    </row>
    <row r="462" spans="1:6" x14ac:dyDescent="0.2">
      <c r="A462" t="s">
        <v>1128</v>
      </c>
      <c r="B462" t="s">
        <v>358</v>
      </c>
      <c r="C462" s="2">
        <v>0</v>
      </c>
      <c r="D462" s="2">
        <v>0</v>
      </c>
      <c r="E462" s="2">
        <v>0</v>
      </c>
      <c r="F462" t="s">
        <v>1332</v>
      </c>
    </row>
    <row r="463" spans="1:6" x14ac:dyDescent="0.2">
      <c r="A463" t="s">
        <v>1129</v>
      </c>
      <c r="B463" t="s">
        <v>314</v>
      </c>
      <c r="C463" s="2">
        <v>671</v>
      </c>
      <c r="D463" s="2">
        <v>83.27</v>
      </c>
      <c r="E463" s="2">
        <v>536.45000000000005</v>
      </c>
      <c r="F463" t="s">
        <v>1388</v>
      </c>
    </row>
    <row r="464" spans="1:6" x14ac:dyDescent="0.2">
      <c r="A464" t="s">
        <v>1131</v>
      </c>
      <c r="B464" t="s">
        <v>362</v>
      </c>
      <c r="C464" s="2">
        <v>0</v>
      </c>
      <c r="D464" s="2">
        <v>0</v>
      </c>
      <c r="E464" s="2">
        <v>0</v>
      </c>
      <c r="F464" t="s">
        <v>1332</v>
      </c>
    </row>
    <row r="465" spans="1:6" x14ac:dyDescent="0.2">
      <c r="A465" t="s">
        <v>1133</v>
      </c>
      <c r="B465" t="s">
        <v>331</v>
      </c>
      <c r="C465" s="2">
        <v>0</v>
      </c>
      <c r="D465" s="2">
        <v>0</v>
      </c>
      <c r="E465" s="2">
        <v>0</v>
      </c>
      <c r="F465" t="s">
        <v>1332</v>
      </c>
    </row>
    <row r="466" spans="1:6" x14ac:dyDescent="0.2">
      <c r="A466" t="s">
        <v>1134</v>
      </c>
      <c r="B466" t="s">
        <v>1135</v>
      </c>
      <c r="C466" s="2">
        <v>100</v>
      </c>
      <c r="D466" s="2">
        <v>0</v>
      </c>
      <c r="E466" s="2">
        <v>0</v>
      </c>
      <c r="F466" t="s">
        <v>1332</v>
      </c>
    </row>
    <row r="467" spans="1:6" x14ac:dyDescent="0.2">
      <c r="A467" t="s">
        <v>1138</v>
      </c>
      <c r="B467" t="s">
        <v>381</v>
      </c>
      <c r="C467" s="2">
        <v>360</v>
      </c>
      <c r="D467" s="2">
        <v>0</v>
      </c>
      <c r="E467" s="2">
        <v>430.09</v>
      </c>
      <c r="F467" t="s">
        <v>1494</v>
      </c>
    </row>
    <row r="468" spans="1:6" x14ac:dyDescent="0.2">
      <c r="A468" t="s">
        <v>1139</v>
      </c>
      <c r="B468" t="s">
        <v>1140</v>
      </c>
      <c r="C468" s="2">
        <v>1560</v>
      </c>
      <c r="D468" s="2">
        <v>0</v>
      </c>
      <c r="E468" s="2">
        <v>1357.26</v>
      </c>
      <c r="F468" t="s">
        <v>1495</v>
      </c>
    </row>
    <row r="469" spans="1:6" x14ac:dyDescent="0.2">
      <c r="A469" t="s">
        <v>1141</v>
      </c>
      <c r="B469" t="s">
        <v>1142</v>
      </c>
      <c r="C469" s="2">
        <v>1620</v>
      </c>
      <c r="D469" s="2">
        <v>0</v>
      </c>
      <c r="E469" s="2">
        <v>3039.45</v>
      </c>
      <c r="F469" t="s">
        <v>1496</v>
      </c>
    </row>
    <row r="470" spans="1:6" x14ac:dyDescent="0.2">
      <c r="A470" t="s">
        <v>1144</v>
      </c>
      <c r="B470" t="s">
        <v>1145</v>
      </c>
      <c r="C470" s="2">
        <v>1500</v>
      </c>
      <c r="D470" s="2">
        <v>0</v>
      </c>
      <c r="E470" s="2">
        <v>1056</v>
      </c>
      <c r="F470" t="s">
        <v>1455</v>
      </c>
    </row>
    <row r="471" spans="1:6" x14ac:dyDescent="0.2">
      <c r="A471" t="s">
        <v>1146</v>
      </c>
      <c r="B471" t="s">
        <v>417</v>
      </c>
      <c r="C471" s="2">
        <v>360</v>
      </c>
      <c r="D471" s="2">
        <v>30.46</v>
      </c>
      <c r="E471" s="2">
        <v>273.95999999999998</v>
      </c>
      <c r="F471" t="s">
        <v>1335</v>
      </c>
    </row>
    <row r="472" spans="1:6" x14ac:dyDescent="0.2">
      <c r="A472" t="s">
        <v>1147</v>
      </c>
      <c r="B472" t="s">
        <v>422</v>
      </c>
      <c r="C472" s="2">
        <v>60</v>
      </c>
      <c r="D472" s="2">
        <v>23.55</v>
      </c>
      <c r="E472" s="2">
        <v>123.55</v>
      </c>
      <c r="F472" t="s">
        <v>1497</v>
      </c>
    </row>
    <row r="473" spans="1:6" x14ac:dyDescent="0.2">
      <c r="A473" t="s">
        <v>1149</v>
      </c>
      <c r="B473" t="s">
        <v>441</v>
      </c>
      <c r="C473" s="2">
        <v>500</v>
      </c>
      <c r="D473" s="2">
        <v>0</v>
      </c>
      <c r="E473" s="2">
        <v>91.26</v>
      </c>
      <c r="F473" t="s">
        <v>1464</v>
      </c>
    </row>
    <row r="474" spans="1:6" x14ac:dyDescent="0.2">
      <c r="A474" t="s">
        <v>1151</v>
      </c>
      <c r="B474" t="s">
        <v>449</v>
      </c>
      <c r="C474" s="2">
        <v>2000</v>
      </c>
      <c r="D474" s="2">
        <v>0</v>
      </c>
      <c r="E474" s="2" t="s">
        <v>1152</v>
      </c>
      <c r="F474" t="s">
        <v>1498</v>
      </c>
    </row>
    <row r="475" spans="1:6" x14ac:dyDescent="0.2">
      <c r="A475" t="s">
        <v>1153</v>
      </c>
      <c r="B475" t="s">
        <v>457</v>
      </c>
      <c r="C475" s="2">
        <v>0</v>
      </c>
      <c r="D475" s="2">
        <v>0</v>
      </c>
      <c r="E475" s="2">
        <v>0</v>
      </c>
      <c r="F475" t="s">
        <v>1332</v>
      </c>
    </row>
    <row r="476" spans="1:6" x14ac:dyDescent="0.2">
      <c r="C476" s="2" t="s">
        <v>47</v>
      </c>
      <c r="D476" s="2" t="s">
        <v>47</v>
      </c>
      <c r="E476" s="2" t="s">
        <v>47</v>
      </c>
      <c r="F476" t="s">
        <v>1339</v>
      </c>
    </row>
    <row r="477" spans="1:6" x14ac:dyDescent="0.2">
      <c r="B477" t="s">
        <v>1170</v>
      </c>
      <c r="C477" s="2">
        <v>17506</v>
      </c>
      <c r="D477" s="2">
        <v>1225.8699999999999</v>
      </c>
      <c r="E477" s="2">
        <v>13735.39</v>
      </c>
      <c r="F477" t="s">
        <v>1421</v>
      </c>
    </row>
    <row r="479" spans="1:6" x14ac:dyDescent="0.2">
      <c r="B479" t="s">
        <v>1171</v>
      </c>
    </row>
    <row r="480" spans="1:6" x14ac:dyDescent="0.2">
      <c r="A480" t="s">
        <v>1172</v>
      </c>
      <c r="B480" t="s">
        <v>1173</v>
      </c>
      <c r="C480" s="2">
        <v>75488.399999999994</v>
      </c>
      <c r="D480" s="2">
        <v>5656.34</v>
      </c>
      <c r="E480" s="2">
        <v>56285.48</v>
      </c>
      <c r="F480" t="s">
        <v>1334</v>
      </c>
    </row>
    <row r="481" spans="1:6" x14ac:dyDescent="0.2">
      <c r="A481" t="s">
        <v>1174</v>
      </c>
      <c r="B481" t="s">
        <v>1175</v>
      </c>
      <c r="C481" s="2">
        <v>0</v>
      </c>
      <c r="D481" s="2">
        <v>0</v>
      </c>
      <c r="E481" s="2">
        <v>100.95</v>
      </c>
      <c r="F481" t="s">
        <v>1332</v>
      </c>
    </row>
    <row r="482" spans="1:6" x14ac:dyDescent="0.2">
      <c r="A482" t="s">
        <v>1178</v>
      </c>
      <c r="B482" t="s">
        <v>358</v>
      </c>
      <c r="C482" s="2">
        <v>2080</v>
      </c>
      <c r="D482" s="2">
        <v>129.57</v>
      </c>
      <c r="E482" s="2">
        <v>1329.1</v>
      </c>
      <c r="F482" t="s">
        <v>1419</v>
      </c>
    </row>
    <row r="483" spans="1:6" x14ac:dyDescent="0.2">
      <c r="A483" t="s">
        <v>1179</v>
      </c>
      <c r="B483" t="s">
        <v>314</v>
      </c>
      <c r="C483" s="2">
        <v>5775</v>
      </c>
      <c r="D483" s="2">
        <v>429.03</v>
      </c>
      <c r="E483" s="2">
        <v>4280.3900000000003</v>
      </c>
      <c r="F483" t="s">
        <v>1366</v>
      </c>
    </row>
    <row r="484" spans="1:6" x14ac:dyDescent="0.2">
      <c r="A484" t="s">
        <v>1181</v>
      </c>
      <c r="B484" t="s">
        <v>362</v>
      </c>
      <c r="C484" s="2">
        <v>0</v>
      </c>
      <c r="D484" s="2">
        <v>0</v>
      </c>
      <c r="E484" s="2">
        <v>0</v>
      </c>
      <c r="F484" t="s">
        <v>1332</v>
      </c>
    </row>
    <row r="485" spans="1:6" x14ac:dyDescent="0.2">
      <c r="A485" t="s">
        <v>1183</v>
      </c>
      <c r="B485" t="s">
        <v>331</v>
      </c>
      <c r="C485" s="2">
        <v>7992.6</v>
      </c>
      <c r="D485" s="2">
        <v>666.05</v>
      </c>
      <c r="E485" s="2">
        <v>5994.45</v>
      </c>
      <c r="F485" t="s">
        <v>1334</v>
      </c>
    </row>
    <row r="486" spans="1:6" x14ac:dyDescent="0.2">
      <c r="A486" t="s">
        <v>1184</v>
      </c>
      <c r="B486" t="s">
        <v>637</v>
      </c>
      <c r="C486" s="2">
        <v>1900</v>
      </c>
      <c r="D486" s="2">
        <v>0</v>
      </c>
      <c r="E486" s="2">
        <v>20.6</v>
      </c>
      <c r="F486" t="s">
        <v>1499</v>
      </c>
    </row>
    <row r="487" spans="1:6" x14ac:dyDescent="0.2">
      <c r="A487" t="s">
        <v>1188</v>
      </c>
      <c r="B487" t="s">
        <v>377</v>
      </c>
      <c r="C487" s="2">
        <v>400</v>
      </c>
      <c r="D487" s="2">
        <v>30</v>
      </c>
      <c r="E487" s="2">
        <v>270</v>
      </c>
      <c r="F487" t="s">
        <v>1354</v>
      </c>
    </row>
    <row r="488" spans="1:6" x14ac:dyDescent="0.2">
      <c r="A488" t="s">
        <v>1189</v>
      </c>
      <c r="B488" t="s">
        <v>383</v>
      </c>
      <c r="C488" s="2">
        <v>8500</v>
      </c>
      <c r="D488" s="2">
        <v>675.41</v>
      </c>
      <c r="E488" s="2">
        <v>6259.79</v>
      </c>
      <c r="F488" t="s">
        <v>1366</v>
      </c>
    </row>
    <row r="489" spans="1:6" x14ac:dyDescent="0.2">
      <c r="A489" t="s">
        <v>1191</v>
      </c>
      <c r="B489" t="s">
        <v>1192</v>
      </c>
      <c r="C489" s="2">
        <v>5200</v>
      </c>
      <c r="D489" s="2">
        <v>0</v>
      </c>
      <c r="E489" s="2">
        <v>5089.57</v>
      </c>
      <c r="F489" t="s">
        <v>1483</v>
      </c>
    </row>
    <row r="490" spans="1:6" x14ac:dyDescent="0.2">
      <c r="A490" t="s">
        <v>1193</v>
      </c>
      <c r="B490" t="s">
        <v>1194</v>
      </c>
      <c r="C490" s="2">
        <v>1900</v>
      </c>
      <c r="D490" s="2">
        <v>0</v>
      </c>
      <c r="E490" s="2">
        <v>4493.51</v>
      </c>
      <c r="F490" t="s">
        <v>1500</v>
      </c>
    </row>
    <row r="491" spans="1:6" x14ac:dyDescent="0.2">
      <c r="A491" t="s">
        <v>1195</v>
      </c>
      <c r="B491" t="s">
        <v>1196</v>
      </c>
      <c r="C491" s="2">
        <v>100</v>
      </c>
      <c r="D491" s="2">
        <v>0</v>
      </c>
      <c r="E491" s="2">
        <v>0</v>
      </c>
      <c r="F491" t="s">
        <v>1332</v>
      </c>
    </row>
    <row r="492" spans="1:6" x14ac:dyDescent="0.2">
      <c r="A492" t="s">
        <v>1197</v>
      </c>
      <c r="B492" t="s">
        <v>417</v>
      </c>
      <c r="C492" s="2">
        <v>700</v>
      </c>
      <c r="D492" s="2">
        <v>59.31</v>
      </c>
      <c r="E492" s="2">
        <v>533.29</v>
      </c>
      <c r="F492" t="s">
        <v>1335</v>
      </c>
    </row>
    <row r="493" spans="1:6" x14ac:dyDescent="0.2">
      <c r="A493" t="s">
        <v>1198</v>
      </c>
      <c r="B493" t="s">
        <v>1199</v>
      </c>
      <c r="C493" s="2">
        <v>500</v>
      </c>
      <c r="D493" s="2">
        <v>0</v>
      </c>
      <c r="E493" s="2">
        <v>461.1</v>
      </c>
      <c r="F493" t="s">
        <v>1407</v>
      </c>
    </row>
    <row r="494" spans="1:6" x14ac:dyDescent="0.2">
      <c r="A494" t="s">
        <v>1200</v>
      </c>
      <c r="B494" t="s">
        <v>427</v>
      </c>
      <c r="C494" s="2">
        <v>3189</v>
      </c>
      <c r="D494" s="2">
        <v>64.87</v>
      </c>
      <c r="E494" s="2">
        <v>3587</v>
      </c>
      <c r="F494" t="s">
        <v>1501</v>
      </c>
    </row>
    <row r="495" spans="1:6" x14ac:dyDescent="0.2">
      <c r="A495" t="s">
        <v>1204</v>
      </c>
      <c r="B495" t="s">
        <v>1205</v>
      </c>
      <c r="C495" s="2">
        <v>4000</v>
      </c>
      <c r="D495" s="2">
        <v>0</v>
      </c>
      <c r="E495" s="2">
        <v>2541.59</v>
      </c>
      <c r="F495" t="s">
        <v>1419</v>
      </c>
    </row>
    <row r="496" spans="1:6" x14ac:dyDescent="0.2">
      <c r="A496" t="s">
        <v>1209</v>
      </c>
      <c r="B496" t="s">
        <v>441</v>
      </c>
      <c r="C496" s="2">
        <v>2000</v>
      </c>
      <c r="D496" s="2">
        <v>0</v>
      </c>
      <c r="E496" s="2">
        <v>36.82</v>
      </c>
      <c r="F496" t="s">
        <v>1502</v>
      </c>
    </row>
    <row r="497" spans="1:6" x14ac:dyDescent="0.2">
      <c r="A497" t="s">
        <v>1211</v>
      </c>
      <c r="B497" t="s">
        <v>449</v>
      </c>
      <c r="C497" s="2">
        <v>16000</v>
      </c>
      <c r="D497" s="2">
        <v>0</v>
      </c>
      <c r="E497" s="2">
        <v>1356.8</v>
      </c>
      <c r="F497" t="s">
        <v>1439</v>
      </c>
    </row>
    <row r="498" spans="1:6" x14ac:dyDescent="0.2">
      <c r="A498" t="s">
        <v>1216</v>
      </c>
      <c r="B498" t="s">
        <v>457</v>
      </c>
      <c r="C498" s="2">
        <v>0</v>
      </c>
      <c r="D498" s="2">
        <v>0</v>
      </c>
      <c r="E498" s="2">
        <v>0</v>
      </c>
      <c r="F498" t="s">
        <v>1332</v>
      </c>
    </row>
    <row r="499" spans="1:6" x14ac:dyDescent="0.2">
      <c r="A499" t="s">
        <v>1217</v>
      </c>
      <c r="B499" t="s">
        <v>447</v>
      </c>
      <c r="C499" s="2">
        <v>200</v>
      </c>
      <c r="D499" s="2">
        <v>0</v>
      </c>
      <c r="E499" s="2">
        <v>553.82000000000005</v>
      </c>
      <c r="F499" t="s">
        <v>1503</v>
      </c>
    </row>
    <row r="500" spans="1:6" x14ac:dyDescent="0.2">
      <c r="A500" t="s">
        <v>1218</v>
      </c>
      <c r="B500" t="s">
        <v>1219</v>
      </c>
      <c r="C500" s="2">
        <v>300</v>
      </c>
      <c r="D500" s="2">
        <v>0</v>
      </c>
      <c r="E500" s="2">
        <v>0</v>
      </c>
      <c r="F500" t="s">
        <v>1332</v>
      </c>
    </row>
    <row r="501" spans="1:6" x14ac:dyDescent="0.2">
      <c r="A501" t="s">
        <v>1220</v>
      </c>
      <c r="B501" t="s">
        <v>1221</v>
      </c>
      <c r="C501" s="2">
        <v>5000</v>
      </c>
      <c r="D501" s="2">
        <v>22.52</v>
      </c>
      <c r="E501" s="2">
        <v>5029.1400000000003</v>
      </c>
      <c r="F501" t="s">
        <v>1504</v>
      </c>
    </row>
    <row r="502" spans="1:6" x14ac:dyDescent="0.2">
      <c r="A502" t="s">
        <v>1222</v>
      </c>
      <c r="B502" t="s">
        <v>1223</v>
      </c>
      <c r="C502" s="2">
        <v>900</v>
      </c>
      <c r="D502" s="2">
        <v>0</v>
      </c>
      <c r="E502" s="2">
        <v>546.9</v>
      </c>
      <c r="F502" t="s">
        <v>1445</v>
      </c>
    </row>
    <row r="503" spans="1:6" x14ac:dyDescent="0.2">
      <c r="A503" t="s">
        <v>1224</v>
      </c>
      <c r="B503" t="s">
        <v>1225</v>
      </c>
      <c r="C503" s="2">
        <v>4000</v>
      </c>
      <c r="D503" s="2">
        <v>0</v>
      </c>
      <c r="E503" s="2">
        <v>4184.3500000000004</v>
      </c>
      <c r="F503" t="s">
        <v>1505</v>
      </c>
    </row>
    <row r="504" spans="1:6" x14ac:dyDescent="0.2">
      <c r="C504" s="2" t="s">
        <v>47</v>
      </c>
      <c r="D504" s="2" t="s">
        <v>47</v>
      </c>
      <c r="E504" s="2" t="s">
        <v>47</v>
      </c>
      <c r="F504" t="s">
        <v>1339</v>
      </c>
    </row>
    <row r="505" spans="1:6" x14ac:dyDescent="0.2">
      <c r="B505" t="s">
        <v>1253</v>
      </c>
      <c r="C505" s="2">
        <v>146125</v>
      </c>
      <c r="D505" s="2">
        <v>7733.1</v>
      </c>
      <c r="E505" s="2">
        <v>102954.65</v>
      </c>
      <c r="F505" t="s">
        <v>1455</v>
      </c>
    </row>
    <row r="507" spans="1:6" x14ac:dyDescent="0.2">
      <c r="B507" t="s">
        <v>1254</v>
      </c>
    </row>
    <row r="508" spans="1:6" x14ac:dyDescent="0.2">
      <c r="A508" t="s">
        <v>1257</v>
      </c>
      <c r="B508" t="s">
        <v>1258</v>
      </c>
      <c r="C508" s="2">
        <v>70000</v>
      </c>
      <c r="D508" s="2">
        <v>0</v>
      </c>
      <c r="E508" s="2">
        <v>69568.09</v>
      </c>
      <c r="F508" t="s">
        <v>1342</v>
      </c>
    </row>
    <row r="509" spans="1:6" x14ac:dyDescent="0.2">
      <c r="A509" t="s">
        <v>1259</v>
      </c>
      <c r="B509" t="s">
        <v>1260</v>
      </c>
      <c r="C509" s="2">
        <v>0</v>
      </c>
      <c r="D509" s="2">
        <v>0</v>
      </c>
      <c r="E509" s="2">
        <v>0</v>
      </c>
      <c r="F509" t="s">
        <v>1332</v>
      </c>
    </row>
    <row r="510" spans="1:6" x14ac:dyDescent="0.2">
      <c r="C510" s="2" t="s">
        <v>47</v>
      </c>
      <c r="D510" s="2" t="s">
        <v>47</v>
      </c>
      <c r="E510" s="2" t="s">
        <v>47</v>
      </c>
      <c r="F510" t="s">
        <v>1339</v>
      </c>
    </row>
    <row r="511" spans="1:6" x14ac:dyDescent="0.2">
      <c r="B511" t="s">
        <v>1298</v>
      </c>
      <c r="C511" s="2">
        <v>70000</v>
      </c>
      <c r="D511" s="2">
        <v>0</v>
      </c>
      <c r="E511" s="2">
        <v>69568.09</v>
      </c>
      <c r="F511" t="s">
        <v>1342</v>
      </c>
    </row>
    <row r="513" spans="1:6" x14ac:dyDescent="0.2">
      <c r="B513" t="s">
        <v>1299</v>
      </c>
      <c r="C513" s="2">
        <v>4113474.66</v>
      </c>
      <c r="D513" s="2">
        <v>268814.71999999997</v>
      </c>
      <c r="E513" s="2">
        <v>3777049.8</v>
      </c>
      <c r="F513" t="s">
        <v>1407</v>
      </c>
    </row>
    <row r="515" spans="1:6" x14ac:dyDescent="0.2">
      <c r="A515" t="s">
        <v>1506</v>
      </c>
      <c r="B515" t="s">
        <v>1507</v>
      </c>
      <c r="C515" s="2" t="s">
        <v>1508</v>
      </c>
      <c r="D515" s="2" t="s">
        <v>1509</v>
      </c>
      <c r="E515" s="2" t="s">
        <v>1510</v>
      </c>
      <c r="F515" t="s">
        <v>1511</v>
      </c>
    </row>
    <row r="516" spans="1:6" x14ac:dyDescent="0.2">
      <c r="A516" t="s">
        <v>1512</v>
      </c>
      <c r="B516" t="s">
        <v>1513</v>
      </c>
      <c r="C516" s="2">
        <v>0</v>
      </c>
      <c r="D516" s="2">
        <v>0</v>
      </c>
      <c r="E516" s="2">
        <v>545524.34</v>
      </c>
      <c r="F516" t="s">
        <v>1332</v>
      </c>
    </row>
    <row r="517" spans="1:6" x14ac:dyDescent="0.2">
      <c r="C517" s="2" t="s">
        <v>47</v>
      </c>
      <c r="D517" s="2" t="s">
        <v>47</v>
      </c>
      <c r="E517" s="2" t="s">
        <v>47</v>
      </c>
      <c r="F517" t="s">
        <v>1339</v>
      </c>
    </row>
    <row r="518" spans="1:6" x14ac:dyDescent="0.2">
      <c r="B518" t="s">
        <v>1514</v>
      </c>
      <c r="C518" s="2" t="s">
        <v>1508</v>
      </c>
      <c r="D518" s="2" t="s">
        <v>1509</v>
      </c>
      <c r="E518" s="2" t="s">
        <v>1515</v>
      </c>
      <c r="F518" t="s">
        <v>1350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1F917-B05B-4E0A-ADD0-EFC5A1BBE2FD}">
  <dimension ref="A1:I31"/>
  <sheetViews>
    <sheetView workbookViewId="0">
      <selection activeCell="I22" sqref="I22"/>
    </sheetView>
  </sheetViews>
  <sheetFormatPr defaultRowHeight="15" x14ac:dyDescent="0.25"/>
  <cols>
    <col min="1" max="1" width="12.5703125" style="7" customWidth="1"/>
    <col min="2" max="2" width="17.140625" style="7" customWidth="1"/>
    <col min="3" max="3" width="7.5703125" style="7" customWidth="1"/>
    <col min="4" max="4" width="7.28515625" style="7" customWidth="1"/>
    <col min="5" max="7" width="9.140625" style="7"/>
    <col min="8" max="8" width="13.5703125" style="7" customWidth="1"/>
    <col min="9" max="16384" width="9.140625" style="7"/>
  </cols>
  <sheetData>
    <row r="1" spans="1:8" ht="18.75" x14ac:dyDescent="0.3">
      <c r="C1" s="8" t="s">
        <v>1309</v>
      </c>
      <c r="D1" s="8"/>
      <c r="E1" s="8"/>
      <c r="F1" s="8"/>
    </row>
    <row r="3" spans="1:8" ht="15.75" x14ac:dyDescent="0.25">
      <c r="A3" s="9" t="s">
        <v>1310</v>
      </c>
      <c r="B3" s="9" t="s">
        <v>1311</v>
      </c>
      <c r="C3" s="9"/>
      <c r="D3" s="9"/>
      <c r="E3" s="9" t="s">
        <v>1312</v>
      </c>
      <c r="F3" s="9"/>
      <c r="G3" s="9" t="s">
        <v>1313</v>
      </c>
      <c r="H3" s="10">
        <v>2023</v>
      </c>
    </row>
    <row r="4" spans="1:8" x14ac:dyDescent="0.25">
      <c r="A4" s="11">
        <v>45062</v>
      </c>
      <c r="B4" s="7" t="s">
        <v>1314</v>
      </c>
      <c r="E4" s="12">
        <v>2080</v>
      </c>
      <c r="G4" s="13">
        <v>15</v>
      </c>
      <c r="H4" s="13">
        <f>PRODUCT(E4,G4)</f>
        <v>31200</v>
      </c>
    </row>
    <row r="5" spans="1:8" x14ac:dyDescent="0.25">
      <c r="A5" s="11">
        <v>45057</v>
      </c>
      <c r="B5" s="7" t="s">
        <v>1315</v>
      </c>
      <c r="E5" s="12">
        <v>2080</v>
      </c>
      <c r="G5" s="13">
        <v>15</v>
      </c>
      <c r="H5" s="13">
        <f>PRODUCT(E5,G5)</f>
        <v>31200</v>
      </c>
    </row>
    <row r="6" spans="1:8" x14ac:dyDescent="0.25">
      <c r="A6" s="11">
        <v>44719</v>
      </c>
      <c r="B6" s="7" t="s">
        <v>1316</v>
      </c>
      <c r="E6" s="12">
        <v>2080</v>
      </c>
      <c r="G6" s="13">
        <v>15</v>
      </c>
      <c r="H6" s="13">
        <f t="shared" ref="H6:H11" si="0">PRODUCT(E6,G6)</f>
        <v>31200</v>
      </c>
    </row>
    <row r="7" spans="1:8" x14ac:dyDescent="0.25">
      <c r="A7" s="11">
        <v>43703</v>
      </c>
      <c r="B7" s="7" t="s">
        <v>1317</v>
      </c>
      <c r="E7" s="12">
        <v>2080</v>
      </c>
      <c r="G7" s="13">
        <v>17</v>
      </c>
      <c r="H7" s="13">
        <f t="shared" si="0"/>
        <v>35360</v>
      </c>
    </row>
    <row r="8" spans="1:8" x14ac:dyDescent="0.25">
      <c r="A8" s="11"/>
      <c r="B8" s="7" t="s">
        <v>1518</v>
      </c>
      <c r="E8" s="12">
        <v>2080</v>
      </c>
      <c r="G8" s="13">
        <v>26.44</v>
      </c>
      <c r="H8" s="13">
        <f t="shared" si="0"/>
        <v>54995.200000000004</v>
      </c>
    </row>
    <row r="9" spans="1:8" x14ac:dyDescent="0.25">
      <c r="A9" s="11"/>
      <c r="B9" s="7" t="s">
        <v>1519</v>
      </c>
      <c r="E9" s="12">
        <v>2080</v>
      </c>
      <c r="G9" s="13">
        <v>24.03</v>
      </c>
      <c r="H9" s="13">
        <f t="shared" si="0"/>
        <v>49982.400000000001</v>
      </c>
    </row>
    <row r="10" spans="1:8" x14ac:dyDescent="0.25">
      <c r="A10" s="11"/>
      <c r="B10" s="7" t="s">
        <v>1520</v>
      </c>
      <c r="E10" s="12">
        <v>2080</v>
      </c>
      <c r="G10" s="13">
        <v>38.39</v>
      </c>
      <c r="H10" s="13">
        <f t="shared" si="0"/>
        <v>79851.199999999997</v>
      </c>
    </row>
    <row r="11" spans="1:8" x14ac:dyDescent="0.25">
      <c r="A11" s="11"/>
      <c r="B11" s="7" t="s">
        <v>1521</v>
      </c>
      <c r="E11" s="12">
        <v>2080</v>
      </c>
      <c r="G11" s="13">
        <v>24.03</v>
      </c>
      <c r="H11" s="13">
        <f t="shared" si="0"/>
        <v>49982.400000000001</v>
      </c>
    </row>
    <row r="13" spans="1:8" ht="15.75" x14ac:dyDescent="0.25">
      <c r="G13" s="14" t="s">
        <v>48</v>
      </c>
      <c r="H13" s="15">
        <f>SUM(H4:H10)</f>
        <v>313788.79999999999</v>
      </c>
    </row>
    <row r="17" spans="1:9" ht="15.75" x14ac:dyDescent="0.25">
      <c r="A17" s="14" t="s">
        <v>1310</v>
      </c>
      <c r="B17" s="16" t="s">
        <v>1311</v>
      </c>
      <c r="C17" s="14"/>
      <c r="D17" s="14"/>
      <c r="E17" s="14" t="s">
        <v>1312</v>
      </c>
      <c r="F17" s="14"/>
      <c r="G17" s="14" t="s">
        <v>1313</v>
      </c>
      <c r="H17" s="10">
        <v>2024</v>
      </c>
    </row>
    <row r="18" spans="1:9" x14ac:dyDescent="0.25">
      <c r="A18" s="11">
        <v>45062</v>
      </c>
      <c r="B18" s="7" t="s">
        <v>1314</v>
      </c>
      <c r="E18" s="12">
        <v>2080</v>
      </c>
      <c r="G18" s="13">
        <v>16.5</v>
      </c>
      <c r="H18" s="13">
        <f>PRODUCT(E18,G18)*0.66</f>
        <v>22651.200000000001</v>
      </c>
      <c r="I18" s="27" t="s">
        <v>1527</v>
      </c>
    </row>
    <row r="19" spans="1:9" x14ac:dyDescent="0.25">
      <c r="A19" s="11">
        <v>45057</v>
      </c>
      <c r="B19" s="7" t="s">
        <v>1315</v>
      </c>
      <c r="E19" s="12">
        <v>2080</v>
      </c>
      <c r="G19" s="13">
        <v>15.75</v>
      </c>
      <c r="H19" s="13">
        <f>PRODUCT(E19,G19)*0.33</f>
        <v>10810.800000000001</v>
      </c>
      <c r="I19" s="27" t="s">
        <v>1526</v>
      </c>
    </row>
    <row r="20" spans="1:9" x14ac:dyDescent="0.25">
      <c r="A20" s="11">
        <v>44719</v>
      </c>
      <c r="B20" s="7" t="s">
        <v>1316</v>
      </c>
      <c r="E20" s="12">
        <v>2080</v>
      </c>
      <c r="G20" s="13">
        <v>17.5</v>
      </c>
      <c r="H20" s="13">
        <f>PRODUCT(E20,G20)*0.25</f>
        <v>9100</v>
      </c>
      <c r="I20" s="7" t="s">
        <v>1610</v>
      </c>
    </row>
    <row r="21" spans="1:9" x14ac:dyDescent="0.25">
      <c r="A21" s="11">
        <v>43703</v>
      </c>
      <c r="B21" s="7" t="s">
        <v>1317</v>
      </c>
      <c r="E21" s="12">
        <v>2080</v>
      </c>
      <c r="G21" s="13">
        <v>20</v>
      </c>
      <c r="H21" s="13">
        <f>PRODUCT(E21,G21)*0.15</f>
        <v>6240</v>
      </c>
      <c r="I21" s="27" t="s">
        <v>1528</v>
      </c>
    </row>
    <row r="22" spans="1:9" x14ac:dyDescent="0.25">
      <c r="A22" s="11"/>
      <c r="B22" s="7" t="s">
        <v>1522</v>
      </c>
      <c r="E22" s="12">
        <v>2080</v>
      </c>
      <c r="G22" s="13">
        <v>30</v>
      </c>
      <c r="H22" s="13">
        <f>PRODUCT(E22,G22)*0.25</f>
        <v>15600</v>
      </c>
    </row>
    <row r="23" spans="1:9" x14ac:dyDescent="0.25">
      <c r="A23" s="11"/>
      <c r="B23" s="7" t="s">
        <v>1523</v>
      </c>
      <c r="E23" s="12">
        <v>2080</v>
      </c>
      <c r="G23" s="13">
        <v>26.44</v>
      </c>
      <c r="H23" s="13">
        <f>PRODUCT(E23,G23)*0.25</f>
        <v>13748.800000000001</v>
      </c>
    </row>
    <row r="24" spans="1:9" x14ac:dyDescent="0.25">
      <c r="A24" s="11"/>
      <c r="B24" s="7" t="s">
        <v>1520</v>
      </c>
      <c r="E24" s="12">
        <v>2080</v>
      </c>
      <c r="G24" s="13">
        <v>40.299999999999997</v>
      </c>
      <c r="H24" s="13">
        <f t="shared" ref="H24:H25" si="1">PRODUCT(E24,G24)*0.25</f>
        <v>20956</v>
      </c>
    </row>
    <row r="25" spans="1:9" x14ac:dyDescent="0.25">
      <c r="A25" s="11"/>
      <c r="B25" s="7" t="s">
        <v>1524</v>
      </c>
      <c r="E25" s="12">
        <v>2080</v>
      </c>
      <c r="G25" s="13">
        <v>26.44</v>
      </c>
      <c r="H25" s="13">
        <f t="shared" si="1"/>
        <v>13748.800000000001</v>
      </c>
    </row>
    <row r="26" spans="1:9" x14ac:dyDescent="0.25">
      <c r="A26" s="11"/>
      <c r="B26" s="7" t="s">
        <v>1609</v>
      </c>
      <c r="E26" s="12">
        <v>2080</v>
      </c>
      <c r="G26" s="13">
        <v>17</v>
      </c>
      <c r="H26" s="13">
        <f>PRODUCT(E26,G26)</f>
        <v>35360</v>
      </c>
    </row>
    <row r="27" spans="1:9" x14ac:dyDescent="0.25">
      <c r="A27" s="11"/>
      <c r="E27" s="12"/>
      <c r="G27" s="13"/>
      <c r="H27" s="13"/>
    </row>
    <row r="28" spans="1:9" ht="15.75" x14ac:dyDescent="0.25">
      <c r="G28" s="14" t="s">
        <v>48</v>
      </c>
      <c r="H28" s="15">
        <f>SUM(H18:H26)</f>
        <v>148215.6</v>
      </c>
    </row>
    <row r="31" spans="1:9" x14ac:dyDescent="0.25">
      <c r="H31" s="13">
        <f>+H28-H13</f>
        <v>-165573.19999999998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General Fund</vt:lpstr>
      <vt:lpstr>Water</vt:lpstr>
      <vt:lpstr>Sewer</vt:lpstr>
      <vt:lpstr>Trash</vt:lpstr>
      <vt:lpstr>COMM DEV</vt:lpstr>
      <vt:lpstr>CTF </vt:lpstr>
      <vt:lpstr>Grand Theater</vt:lpstr>
      <vt:lpstr>2023 Budget</vt:lpstr>
      <vt:lpstr>Salaries</vt:lpstr>
      <vt:lpstr>'General Fund'!Print_Area</vt:lpstr>
      <vt:lpstr>'General Fund'!Print_Titles</vt:lpstr>
    </vt:vector>
  </TitlesOfParts>
  <Company>CITY OF ROCKY 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KCROSSWHITE</dc:creator>
  <cp:keywords>FMS gb8501_pg JOB:32506</cp:keywords>
  <dc:description/>
  <cp:lastModifiedBy>Shannon Wallace</cp:lastModifiedBy>
  <cp:revision>0</cp:revision>
  <cp:lastPrinted>2023-11-28T16:08:51Z</cp:lastPrinted>
  <dcterms:created xsi:type="dcterms:W3CDTF">2023-09-19T07:44:26Z</dcterms:created>
  <dcterms:modified xsi:type="dcterms:W3CDTF">2023-12-04T21:23:33Z</dcterms:modified>
</cp:coreProperties>
</file>