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allace\Desktop\2022 Budget\"/>
    </mc:Choice>
  </mc:AlternateContent>
  <xr:revisionPtr revIDLastSave="0" documentId="13_ncr:1_{6051DD79-7484-4E4E-B94B-F359EA087050}" xr6:coauthVersionLast="47" xr6:coauthVersionMax="47" xr10:uidLastSave="{00000000-0000-0000-0000-000000000000}"/>
  <bookViews>
    <workbookView xWindow="-120" yWindow="-120" windowWidth="29040" windowHeight="15840" activeTab="4" xr2:uid="{779A447C-5A12-459F-B2B1-BDE7D045B2DB}"/>
  </bookViews>
  <sheets>
    <sheet name="WATER SUMMARY" sheetId="4" r:id="rId1"/>
    <sheet name="WATER WORKSHEET" sheetId="1" r:id="rId2"/>
    <sheet name="SEWER SUMMARY" sheetId="5" r:id="rId3"/>
    <sheet name="SEWER WORKSHEET" sheetId="2" r:id="rId4"/>
    <sheet name="REFUSE SUMMARY" sheetId="6" r:id="rId5"/>
    <sheet name="REFUSE WORKSHEET" sheetId="3" r:id="rId6"/>
  </sheets>
  <definedNames>
    <definedName name="_xlnm.Print_Titles" localSheetId="1">'WATER WORKSHEET'!#REF!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6" l="1"/>
  <c r="J34" i="5"/>
  <c r="E34" i="5"/>
  <c r="K124" i="1"/>
  <c r="K122" i="1"/>
  <c r="F124" i="1"/>
  <c r="F122" i="1"/>
  <c r="G47" i="6"/>
  <c r="F47" i="6"/>
  <c r="C47" i="6"/>
  <c r="B47" i="6"/>
  <c r="J32" i="6"/>
  <c r="H32" i="6"/>
  <c r="G32" i="6"/>
  <c r="F32" i="6"/>
  <c r="F34" i="6" s="1"/>
  <c r="E32" i="6"/>
  <c r="C32" i="6"/>
  <c r="B32" i="6"/>
  <c r="I66" i="3"/>
  <c r="I58" i="2"/>
  <c r="G49" i="5"/>
  <c r="F49" i="5"/>
  <c r="B49" i="5"/>
  <c r="J31" i="5"/>
  <c r="H31" i="5"/>
  <c r="G31" i="5"/>
  <c r="F31" i="5"/>
  <c r="F33" i="5" s="1"/>
  <c r="E31" i="5"/>
  <c r="C31" i="5"/>
  <c r="B31" i="5"/>
  <c r="D28" i="1"/>
  <c r="H28" i="1"/>
  <c r="I73" i="1"/>
  <c r="F36" i="6" l="1"/>
  <c r="F35" i="5"/>
  <c r="G51" i="4" l="1"/>
  <c r="F51" i="4"/>
  <c r="C51" i="4"/>
  <c r="B51" i="4"/>
  <c r="J33" i="4"/>
  <c r="H33" i="4"/>
  <c r="G33" i="4"/>
  <c r="F33" i="4"/>
  <c r="F35" i="4" s="1"/>
  <c r="F37" i="4" s="1"/>
  <c r="E33" i="4"/>
  <c r="C33" i="4"/>
  <c r="B33" i="4"/>
  <c r="I87" i="3"/>
  <c r="I86" i="3"/>
  <c r="I80" i="3"/>
  <c r="I81" i="3"/>
  <c r="I82" i="3"/>
  <c r="I79" i="3"/>
  <c r="I72" i="3"/>
  <c r="I73" i="3"/>
  <c r="I74" i="3"/>
  <c r="I59" i="3"/>
  <c r="I57" i="3"/>
  <c r="I58" i="3"/>
  <c r="I60" i="3"/>
  <c r="I61" i="3"/>
  <c r="I62" i="3"/>
  <c r="I63" i="3"/>
  <c r="I64" i="3"/>
  <c r="I65" i="3"/>
  <c r="I67" i="3"/>
  <c r="I55" i="3"/>
  <c r="I48" i="3"/>
  <c r="I38" i="3"/>
  <c r="I23" i="3"/>
  <c r="I24" i="3" s="1"/>
  <c r="H11" i="6" s="1"/>
  <c r="I19" i="3"/>
  <c r="H10" i="6" s="1"/>
  <c r="I14" i="3"/>
  <c r="I15" i="3" s="1"/>
  <c r="H9" i="6" s="1"/>
  <c r="I10" i="3"/>
  <c r="I9" i="3"/>
  <c r="F68" i="3"/>
  <c r="E17" i="6" s="1"/>
  <c r="F76" i="3"/>
  <c r="E18" i="6" s="1"/>
  <c r="F44" i="3"/>
  <c r="K24" i="3"/>
  <c r="J11" i="6" s="1"/>
  <c r="G24" i="3"/>
  <c r="F11" i="6" s="1"/>
  <c r="H24" i="3"/>
  <c r="G11" i="6" s="1"/>
  <c r="F24" i="3"/>
  <c r="E11" i="6" s="1"/>
  <c r="C44" i="3"/>
  <c r="C35" i="3"/>
  <c r="C49" i="3"/>
  <c r="B16" i="6" s="1"/>
  <c r="C68" i="3"/>
  <c r="B17" i="6" s="1"/>
  <c r="C76" i="3"/>
  <c r="B18" i="6" s="1"/>
  <c r="C83" i="3"/>
  <c r="B19" i="6" s="1"/>
  <c r="C89" i="3"/>
  <c r="B20" i="6" s="1"/>
  <c r="C93" i="3"/>
  <c r="B21" i="6" s="1"/>
  <c r="C99" i="3"/>
  <c r="B22" i="6" s="1"/>
  <c r="D68" i="3"/>
  <c r="C17" i="6" s="1"/>
  <c r="D24" i="3"/>
  <c r="C11" i="6" s="1"/>
  <c r="C24" i="3"/>
  <c r="B11" i="6" s="1"/>
  <c r="K15" i="3"/>
  <c r="J9" i="6" s="1"/>
  <c r="G15" i="3"/>
  <c r="F9" i="6" s="1"/>
  <c r="F15" i="3"/>
  <c r="E9" i="6" s="1"/>
  <c r="D15" i="3"/>
  <c r="C9" i="6" s="1"/>
  <c r="C15" i="3"/>
  <c r="B9" i="6" s="1"/>
  <c r="H15" i="3"/>
  <c r="G9" i="6" s="1"/>
  <c r="K19" i="3"/>
  <c r="J10" i="6" s="1"/>
  <c r="G19" i="3"/>
  <c r="F10" i="6" s="1"/>
  <c r="F19" i="3"/>
  <c r="E10" i="6" s="1"/>
  <c r="D19" i="3"/>
  <c r="C10" i="6" s="1"/>
  <c r="C19" i="3"/>
  <c r="B10" i="6" s="1"/>
  <c r="H19" i="3"/>
  <c r="G10" i="6" s="1"/>
  <c r="C45" i="3" l="1"/>
  <c r="K99" i="3"/>
  <c r="J22" i="6" s="1"/>
  <c r="H99" i="3"/>
  <c r="G22" i="6" s="1"/>
  <c r="G99" i="3"/>
  <c r="F22" i="6" s="1"/>
  <c r="F99" i="3"/>
  <c r="E22" i="6" s="1"/>
  <c r="D99" i="3"/>
  <c r="C22" i="6" s="1"/>
  <c r="K93" i="3"/>
  <c r="J21" i="6" s="1"/>
  <c r="H93" i="3"/>
  <c r="G21" i="6" s="1"/>
  <c r="G93" i="3"/>
  <c r="F21" i="6" s="1"/>
  <c r="F93" i="3"/>
  <c r="E21" i="6" s="1"/>
  <c r="D93" i="3"/>
  <c r="C21" i="6" s="1"/>
  <c r="I92" i="3"/>
  <c r="K89" i="3"/>
  <c r="J20" i="6" s="1"/>
  <c r="H89" i="3"/>
  <c r="G20" i="6" s="1"/>
  <c r="G89" i="3"/>
  <c r="F20" i="6" s="1"/>
  <c r="F89" i="3"/>
  <c r="E20" i="6" s="1"/>
  <c r="D89" i="3"/>
  <c r="C20" i="6" s="1"/>
  <c r="I89" i="3"/>
  <c r="H20" i="6" s="1"/>
  <c r="K83" i="3"/>
  <c r="J19" i="6" s="1"/>
  <c r="H83" i="3"/>
  <c r="G19" i="6" s="1"/>
  <c r="G83" i="3"/>
  <c r="F19" i="6" s="1"/>
  <c r="F83" i="3"/>
  <c r="E19" i="6" s="1"/>
  <c r="D83" i="3"/>
  <c r="C19" i="6" s="1"/>
  <c r="K76" i="3"/>
  <c r="J18" i="6" s="1"/>
  <c r="H76" i="3"/>
  <c r="G18" i="6" s="1"/>
  <c r="G76" i="3"/>
  <c r="F18" i="6" s="1"/>
  <c r="D76" i="3"/>
  <c r="C18" i="6" s="1"/>
  <c r="K68" i="3"/>
  <c r="J17" i="6" s="1"/>
  <c r="H68" i="3"/>
  <c r="G17" i="6" s="1"/>
  <c r="G68" i="3"/>
  <c r="F17" i="6" s="1"/>
  <c r="I53" i="3"/>
  <c r="I52" i="3"/>
  <c r="K49" i="3"/>
  <c r="J16" i="6" s="1"/>
  <c r="H49" i="3"/>
  <c r="G16" i="6" s="1"/>
  <c r="G49" i="3"/>
  <c r="F16" i="6" s="1"/>
  <c r="F49" i="3"/>
  <c r="E16" i="6" s="1"/>
  <c r="D49" i="3"/>
  <c r="C16" i="6" s="1"/>
  <c r="I49" i="3"/>
  <c r="H16" i="6" s="1"/>
  <c r="K44" i="3"/>
  <c r="H44" i="3"/>
  <c r="G44" i="3"/>
  <c r="D44" i="3"/>
  <c r="I43" i="3"/>
  <c r="I42" i="3"/>
  <c r="K35" i="3"/>
  <c r="H35" i="3"/>
  <c r="G35" i="3"/>
  <c r="F35" i="3"/>
  <c r="D35" i="3"/>
  <c r="I34" i="3"/>
  <c r="I33" i="3"/>
  <c r="I32" i="3"/>
  <c r="K11" i="3"/>
  <c r="J8" i="6" s="1"/>
  <c r="J12" i="6" s="1"/>
  <c r="J46" i="6" s="1"/>
  <c r="J47" i="6" s="1"/>
  <c r="H11" i="3"/>
  <c r="G8" i="6" s="1"/>
  <c r="G12" i="6" s="1"/>
  <c r="G11" i="3"/>
  <c r="F8" i="6" s="1"/>
  <c r="F12" i="6" s="1"/>
  <c r="F11" i="3"/>
  <c r="E8" i="6" s="1"/>
  <c r="E12" i="6" s="1"/>
  <c r="E46" i="6" s="1"/>
  <c r="E47" i="6" s="1"/>
  <c r="D11" i="3"/>
  <c r="C11" i="3"/>
  <c r="I97" i="2"/>
  <c r="I89" i="2"/>
  <c r="I88" i="2"/>
  <c r="I84" i="2"/>
  <c r="I76" i="2"/>
  <c r="I77" i="2"/>
  <c r="I78" i="2"/>
  <c r="I75" i="2"/>
  <c r="I65" i="2"/>
  <c r="I66" i="2"/>
  <c r="I69" i="2"/>
  <c r="I70" i="2"/>
  <c r="I64" i="2"/>
  <c r="I48" i="2"/>
  <c r="I50" i="2"/>
  <c r="I52" i="2"/>
  <c r="I53" i="2"/>
  <c r="I54" i="2"/>
  <c r="I55" i="2"/>
  <c r="I56" i="2"/>
  <c r="I60" i="2"/>
  <c r="I38" i="2"/>
  <c r="I47" i="2"/>
  <c r="I43" i="2"/>
  <c r="I14" i="2"/>
  <c r="I10" i="2"/>
  <c r="I9" i="2"/>
  <c r="I37" i="2"/>
  <c r="I33" i="2"/>
  <c r="I28" i="2"/>
  <c r="I29" i="2"/>
  <c r="I27" i="2"/>
  <c r="C17" i="1"/>
  <c r="B9" i="4" s="1"/>
  <c r="D26" i="3" l="1"/>
  <c r="C8" i="6"/>
  <c r="C12" i="6" s="1"/>
  <c r="C26" i="3"/>
  <c r="B8" i="6"/>
  <c r="B12" i="6" s="1"/>
  <c r="C101" i="3"/>
  <c r="B15" i="6"/>
  <c r="B23" i="6" s="1"/>
  <c r="B25" i="6" s="1"/>
  <c r="B34" i="6" s="1"/>
  <c r="I99" i="3"/>
  <c r="H22" i="6" s="1"/>
  <c r="H26" i="3"/>
  <c r="K26" i="3"/>
  <c r="F26" i="3"/>
  <c r="G26" i="3"/>
  <c r="I93" i="3"/>
  <c r="H21" i="6" s="1"/>
  <c r="D45" i="3"/>
  <c r="F45" i="3"/>
  <c r="I44" i="3"/>
  <c r="G45" i="3"/>
  <c r="H45" i="3"/>
  <c r="I11" i="3"/>
  <c r="I76" i="3"/>
  <c r="H18" i="6" s="1"/>
  <c r="I83" i="3"/>
  <c r="H19" i="6" s="1"/>
  <c r="K45" i="3"/>
  <c r="I35" i="3"/>
  <c r="I68" i="3"/>
  <c r="H17" i="6" s="1"/>
  <c r="B36" i="6" l="1"/>
  <c r="B39" i="6"/>
  <c r="B49" i="6" s="1"/>
  <c r="B51" i="6" s="1"/>
  <c r="I26" i="3"/>
  <c r="H8" i="6"/>
  <c r="H12" i="6" s="1"/>
  <c r="H46" i="6" s="1"/>
  <c r="H47" i="6" s="1"/>
  <c r="H101" i="3"/>
  <c r="G15" i="6"/>
  <c r="G23" i="6" s="1"/>
  <c r="G25" i="6" s="1"/>
  <c r="G34" i="6" s="1"/>
  <c r="G36" i="6" s="1"/>
  <c r="G101" i="3"/>
  <c r="F15" i="6"/>
  <c r="F23" i="6" s="1"/>
  <c r="D101" i="3"/>
  <c r="C15" i="6"/>
  <c r="C23" i="6" s="1"/>
  <c r="C25" i="6" s="1"/>
  <c r="C34" i="6" s="1"/>
  <c r="F101" i="3"/>
  <c r="E15" i="6"/>
  <c r="E23" i="6" s="1"/>
  <c r="E25" i="6" s="1"/>
  <c r="E34" i="6" s="1"/>
  <c r="K101" i="3"/>
  <c r="J15" i="6"/>
  <c r="J23" i="6" s="1"/>
  <c r="J25" i="6" s="1"/>
  <c r="J34" i="6" s="1"/>
  <c r="I45" i="3"/>
  <c r="I101" i="3" l="1"/>
  <c r="H15" i="6"/>
  <c r="H23" i="6" s="1"/>
  <c r="H25" i="6" s="1"/>
  <c r="H34" i="6" s="1"/>
  <c r="C39" i="6"/>
  <c r="C36" i="6"/>
  <c r="E36" i="6"/>
  <c r="J36" i="6"/>
  <c r="I37" i="1"/>
  <c r="H133" i="1"/>
  <c r="G23" i="4" s="1"/>
  <c r="H119" i="1"/>
  <c r="G22" i="4" s="1"/>
  <c r="H113" i="1"/>
  <c r="G21" i="4" s="1"/>
  <c r="H103" i="1"/>
  <c r="G20" i="4" s="1"/>
  <c r="H93" i="1"/>
  <c r="G19" i="4" s="1"/>
  <c r="H88" i="1"/>
  <c r="G18" i="4" s="1"/>
  <c r="H77" i="1"/>
  <c r="G17" i="4" s="1"/>
  <c r="H54" i="1"/>
  <c r="G16" i="4" s="1"/>
  <c r="F133" i="1"/>
  <c r="F119" i="1"/>
  <c r="E22" i="4" s="1"/>
  <c r="F113" i="1"/>
  <c r="E21" i="4" s="1"/>
  <c r="F103" i="1"/>
  <c r="E20" i="4" s="1"/>
  <c r="F88" i="1"/>
  <c r="E18" i="4" s="1"/>
  <c r="F93" i="1"/>
  <c r="E19" i="4" s="1"/>
  <c r="F77" i="1"/>
  <c r="E17" i="4" s="1"/>
  <c r="F54" i="1"/>
  <c r="E16" i="4" s="1"/>
  <c r="I117" i="1"/>
  <c r="I118" i="1"/>
  <c r="I116" i="1"/>
  <c r="I108" i="1"/>
  <c r="I109" i="1"/>
  <c r="I110" i="1"/>
  <c r="I111" i="1"/>
  <c r="I106" i="1"/>
  <c r="I97" i="1"/>
  <c r="I98" i="1"/>
  <c r="I92" i="1"/>
  <c r="I96" i="1"/>
  <c r="I91" i="1"/>
  <c r="I86" i="1"/>
  <c r="I81" i="1"/>
  <c r="I83" i="1"/>
  <c r="I84" i="1"/>
  <c r="I85" i="1"/>
  <c r="I60" i="1"/>
  <c r="I62" i="1"/>
  <c r="I63" i="1"/>
  <c r="I64" i="1"/>
  <c r="I65" i="1"/>
  <c r="I67" i="1"/>
  <c r="I68" i="1"/>
  <c r="I69" i="1"/>
  <c r="I70" i="1"/>
  <c r="I71" i="1"/>
  <c r="I72" i="1"/>
  <c r="I74" i="1"/>
  <c r="I75" i="1"/>
  <c r="I76" i="1"/>
  <c r="I58" i="1"/>
  <c r="I47" i="1"/>
  <c r="I48" i="1"/>
  <c r="I43" i="1"/>
  <c r="I38" i="1"/>
  <c r="I39" i="1"/>
  <c r="K77" i="1"/>
  <c r="J17" i="4" s="1"/>
  <c r="G77" i="1"/>
  <c r="F17" i="4" s="1"/>
  <c r="D77" i="1"/>
  <c r="C17" i="4" s="1"/>
  <c r="C133" i="1"/>
  <c r="B23" i="4" s="1"/>
  <c r="C119" i="1"/>
  <c r="B22" i="4" s="1"/>
  <c r="C113" i="1"/>
  <c r="B21" i="4" s="1"/>
  <c r="C103" i="1"/>
  <c r="B20" i="4" s="1"/>
  <c r="C93" i="1"/>
  <c r="B19" i="4" s="1"/>
  <c r="C88" i="1"/>
  <c r="B18" i="4" s="1"/>
  <c r="C77" i="1"/>
  <c r="B17" i="4" s="1"/>
  <c r="C54" i="1"/>
  <c r="B16" i="4" s="1"/>
  <c r="I28" i="1"/>
  <c r="I21" i="1"/>
  <c r="I22" i="1"/>
  <c r="I23" i="1"/>
  <c r="I24" i="1"/>
  <c r="I20" i="1"/>
  <c r="I16" i="1"/>
  <c r="I11" i="1"/>
  <c r="K12" i="1"/>
  <c r="J8" i="4" s="1"/>
  <c r="I10" i="1"/>
  <c r="I9" i="1"/>
  <c r="D72" i="2"/>
  <c r="C17" i="5" s="1"/>
  <c r="F72" i="2"/>
  <c r="E17" i="5" s="1"/>
  <c r="G72" i="2"/>
  <c r="F17" i="5" s="1"/>
  <c r="H72" i="2"/>
  <c r="G17" i="5" s="1"/>
  <c r="K72" i="2"/>
  <c r="J17" i="5" s="1"/>
  <c r="D19" i="2"/>
  <c r="C10" i="5" s="1"/>
  <c r="F19" i="2"/>
  <c r="E10" i="5" s="1"/>
  <c r="G19" i="2"/>
  <c r="F10" i="5" s="1"/>
  <c r="I19" i="2"/>
  <c r="H10" i="5" s="1"/>
  <c r="K19" i="2"/>
  <c r="J10" i="5" s="1"/>
  <c r="D15" i="2"/>
  <c r="C9" i="5" s="1"/>
  <c r="F15" i="2"/>
  <c r="E9" i="5" s="1"/>
  <c r="G15" i="2"/>
  <c r="F9" i="5" s="1"/>
  <c r="H15" i="2"/>
  <c r="G9" i="5" s="1"/>
  <c r="K15" i="2"/>
  <c r="J9" i="5" s="1"/>
  <c r="D11" i="2"/>
  <c r="C8" i="5" s="1"/>
  <c r="C11" i="5" s="1"/>
  <c r="C48" i="5" s="1"/>
  <c r="C49" i="5" s="1"/>
  <c r="F11" i="2"/>
  <c r="E8" i="5" s="1"/>
  <c r="G11" i="2"/>
  <c r="F8" i="5" s="1"/>
  <c r="H11" i="2"/>
  <c r="G8" i="5" s="1"/>
  <c r="K11" i="2"/>
  <c r="J8" i="5" s="1"/>
  <c r="H38" i="6" l="1"/>
  <c r="F38" i="6"/>
  <c r="F39" i="6" s="1"/>
  <c r="F49" i="6" s="1"/>
  <c r="E38" i="6"/>
  <c r="E39" i="6" s="1"/>
  <c r="E49" i="6" s="1"/>
  <c r="E51" i="6" s="1"/>
  <c r="C49" i="6"/>
  <c r="C51" i="6" s="1"/>
  <c r="G38" i="6"/>
  <c r="G39" i="6" s="1"/>
  <c r="G49" i="6" s="1"/>
  <c r="G51" i="6" s="1"/>
  <c r="H39" i="6"/>
  <c r="H36" i="6"/>
  <c r="J11" i="5"/>
  <c r="J48" i="5" s="1"/>
  <c r="J49" i="5" s="1"/>
  <c r="F11" i="5"/>
  <c r="E11" i="5"/>
  <c r="E48" i="5" s="1"/>
  <c r="E49" i="5" s="1"/>
  <c r="E23" i="4"/>
  <c r="G21" i="2"/>
  <c r="K21" i="2"/>
  <c r="I12" i="1"/>
  <c r="H8" i="4" s="1"/>
  <c r="F21" i="2"/>
  <c r="D21" i="2"/>
  <c r="J38" i="6" l="1"/>
  <c r="J39" i="6" s="1"/>
  <c r="J49" i="6" s="1"/>
  <c r="J51" i="6" s="1"/>
  <c r="H49" i="6"/>
  <c r="H51" i="6" s="1"/>
  <c r="H18" i="2"/>
  <c r="H19" i="2" s="1"/>
  <c r="I15" i="2"/>
  <c r="H9" i="5" s="1"/>
  <c r="H61" i="2"/>
  <c r="G16" i="5" s="1"/>
  <c r="H39" i="2"/>
  <c r="H30" i="2"/>
  <c r="I44" i="2"/>
  <c r="H15" i="5" s="1"/>
  <c r="D98" i="2"/>
  <c r="C21" i="5" s="1"/>
  <c r="F98" i="2"/>
  <c r="E21" i="5" s="1"/>
  <c r="G98" i="2"/>
  <c r="F21" i="5" s="1"/>
  <c r="H98" i="2"/>
  <c r="G21" i="5" s="1"/>
  <c r="I98" i="2"/>
  <c r="H21" i="5" s="1"/>
  <c r="K98" i="2"/>
  <c r="J21" i="5" s="1"/>
  <c r="D90" i="2"/>
  <c r="C20" i="5" s="1"/>
  <c r="F90" i="2"/>
  <c r="E20" i="5" s="1"/>
  <c r="G90" i="2"/>
  <c r="F20" i="5" s="1"/>
  <c r="H90" i="2"/>
  <c r="G20" i="5" s="1"/>
  <c r="K90" i="2"/>
  <c r="J20" i="5" s="1"/>
  <c r="I85" i="2"/>
  <c r="H19" i="5" s="1"/>
  <c r="D85" i="2"/>
  <c r="C19" i="5" s="1"/>
  <c r="F85" i="2"/>
  <c r="E19" i="5" s="1"/>
  <c r="G85" i="2"/>
  <c r="F19" i="5" s="1"/>
  <c r="H85" i="2"/>
  <c r="G19" i="5" s="1"/>
  <c r="K85" i="2"/>
  <c r="J19" i="5" s="1"/>
  <c r="D80" i="2"/>
  <c r="C18" i="5" s="1"/>
  <c r="F80" i="2"/>
  <c r="E18" i="5" s="1"/>
  <c r="G80" i="2"/>
  <c r="F18" i="5" s="1"/>
  <c r="H80" i="2"/>
  <c r="G18" i="5" s="1"/>
  <c r="K80" i="2"/>
  <c r="J18" i="5" s="1"/>
  <c r="C80" i="2"/>
  <c r="B18" i="5" s="1"/>
  <c r="D61" i="2"/>
  <c r="C16" i="5" s="1"/>
  <c r="F61" i="2"/>
  <c r="E16" i="5" s="1"/>
  <c r="G61" i="2"/>
  <c r="F16" i="5" s="1"/>
  <c r="D44" i="2"/>
  <c r="C15" i="5" s="1"/>
  <c r="F44" i="2"/>
  <c r="E15" i="5" s="1"/>
  <c r="G44" i="2"/>
  <c r="F15" i="5" s="1"/>
  <c r="H44" i="2"/>
  <c r="G15" i="5" s="1"/>
  <c r="D39" i="2"/>
  <c r="F39" i="2"/>
  <c r="G39" i="2"/>
  <c r="D30" i="2"/>
  <c r="F30" i="2"/>
  <c r="G30" i="2"/>
  <c r="K30" i="2"/>
  <c r="H21" i="2" l="1"/>
  <c r="G10" i="5"/>
  <c r="G11" i="5" s="1"/>
  <c r="I11" i="2"/>
  <c r="I61" i="2"/>
  <c r="H16" i="5" s="1"/>
  <c r="I72" i="2"/>
  <c r="H17" i="5" s="1"/>
  <c r="I80" i="2"/>
  <c r="H18" i="5" s="1"/>
  <c r="D40" i="2"/>
  <c r="F40" i="2"/>
  <c r="G40" i="2"/>
  <c r="C98" i="2"/>
  <c r="B21" i="5" s="1"/>
  <c r="C90" i="2"/>
  <c r="B20" i="5" s="1"/>
  <c r="C85" i="2"/>
  <c r="B19" i="5" s="1"/>
  <c r="C72" i="2"/>
  <c r="B17" i="5" s="1"/>
  <c r="C61" i="2"/>
  <c r="B16" i="5" s="1"/>
  <c r="K61" i="2"/>
  <c r="J16" i="5" s="1"/>
  <c r="K44" i="2"/>
  <c r="J15" i="5" s="1"/>
  <c r="C44" i="2"/>
  <c r="B15" i="5" s="1"/>
  <c r="H40" i="2"/>
  <c r="C39" i="2"/>
  <c r="K39" i="2"/>
  <c r="K40" i="2" s="1"/>
  <c r="J14" i="5" s="1"/>
  <c r="C30" i="2"/>
  <c r="I30" i="2"/>
  <c r="C19" i="2"/>
  <c r="B10" i="5" s="1"/>
  <c r="C15" i="2"/>
  <c r="B9" i="5" s="1"/>
  <c r="C11" i="2"/>
  <c r="B8" i="5" s="1"/>
  <c r="H49" i="1"/>
  <c r="H40" i="1"/>
  <c r="I125" i="1"/>
  <c r="I126" i="1"/>
  <c r="I128" i="1"/>
  <c r="I129" i="1"/>
  <c r="I130" i="1"/>
  <c r="I131" i="1"/>
  <c r="C40" i="1"/>
  <c r="D40" i="1"/>
  <c r="C49" i="1"/>
  <c r="D49" i="1"/>
  <c r="D54" i="1"/>
  <c r="C16" i="4" s="1"/>
  <c r="D88" i="1"/>
  <c r="C18" i="4" s="1"/>
  <c r="D93" i="1"/>
  <c r="C19" i="4" s="1"/>
  <c r="D103" i="1"/>
  <c r="C20" i="4" s="1"/>
  <c r="D113" i="1"/>
  <c r="C21" i="4" s="1"/>
  <c r="D119" i="1"/>
  <c r="C22" i="4" s="1"/>
  <c r="D133" i="1"/>
  <c r="C23" i="4" s="1"/>
  <c r="I29" i="1"/>
  <c r="H11" i="4" s="1"/>
  <c r="C29" i="1"/>
  <c r="B11" i="4" s="1"/>
  <c r="D29" i="1"/>
  <c r="C11" i="4" s="1"/>
  <c r="C25" i="1"/>
  <c r="B10" i="4" s="1"/>
  <c r="D25" i="1"/>
  <c r="C10" i="4" s="1"/>
  <c r="D17" i="1"/>
  <c r="C9" i="4" s="1"/>
  <c r="C12" i="1"/>
  <c r="B8" i="4" s="1"/>
  <c r="D12" i="1"/>
  <c r="C8" i="4" s="1"/>
  <c r="K133" i="1"/>
  <c r="J23" i="4" s="1"/>
  <c r="G133" i="1"/>
  <c r="F23" i="4" s="1"/>
  <c r="K119" i="1"/>
  <c r="J22" i="4" s="1"/>
  <c r="G119" i="1"/>
  <c r="F22" i="4" s="1"/>
  <c r="K113" i="1"/>
  <c r="J21" i="4" s="1"/>
  <c r="G113" i="1"/>
  <c r="F21" i="4" s="1"/>
  <c r="K103" i="1"/>
  <c r="J20" i="4" s="1"/>
  <c r="G103" i="1"/>
  <c r="F20" i="4" s="1"/>
  <c r="K93" i="1"/>
  <c r="J19" i="4" s="1"/>
  <c r="G93" i="1"/>
  <c r="F19" i="4" s="1"/>
  <c r="K88" i="1"/>
  <c r="J18" i="4" s="1"/>
  <c r="G88" i="1"/>
  <c r="F18" i="4" s="1"/>
  <c r="K54" i="1"/>
  <c r="J16" i="4" s="1"/>
  <c r="G54" i="1"/>
  <c r="F16" i="4" s="1"/>
  <c r="I54" i="1"/>
  <c r="H16" i="4" s="1"/>
  <c r="G49" i="1"/>
  <c r="F49" i="1"/>
  <c r="K40" i="1"/>
  <c r="G40" i="1"/>
  <c r="F40" i="1"/>
  <c r="K29" i="1"/>
  <c r="J11" i="4" s="1"/>
  <c r="H29" i="1"/>
  <c r="G11" i="4" s="1"/>
  <c r="G29" i="1"/>
  <c r="F11" i="4" s="1"/>
  <c r="F29" i="1"/>
  <c r="E11" i="4" s="1"/>
  <c r="K25" i="1"/>
  <c r="J10" i="4" s="1"/>
  <c r="H25" i="1"/>
  <c r="G10" i="4" s="1"/>
  <c r="G25" i="1"/>
  <c r="F10" i="4" s="1"/>
  <c r="F25" i="1"/>
  <c r="E10" i="4" s="1"/>
  <c r="K17" i="1"/>
  <c r="J9" i="4" s="1"/>
  <c r="H17" i="1"/>
  <c r="G9" i="4" s="1"/>
  <c r="G17" i="1"/>
  <c r="F9" i="4" s="1"/>
  <c r="F17" i="1"/>
  <c r="E9" i="4" s="1"/>
  <c r="H12" i="1"/>
  <c r="G8" i="4" s="1"/>
  <c r="G12" i="1"/>
  <c r="F8" i="4" s="1"/>
  <c r="F12" i="1"/>
  <c r="E8" i="4" s="1"/>
  <c r="G12" i="4" l="1"/>
  <c r="J22" i="5"/>
  <c r="J24" i="5" s="1"/>
  <c r="J33" i="5" s="1"/>
  <c r="J35" i="5" s="1"/>
  <c r="G100" i="2"/>
  <c r="F14" i="5"/>
  <c r="F22" i="5" s="1"/>
  <c r="F100" i="2"/>
  <c r="E14" i="5"/>
  <c r="E22" i="5" s="1"/>
  <c r="E24" i="5" s="1"/>
  <c r="E33" i="5" s="1"/>
  <c r="E35" i="5" s="1"/>
  <c r="D100" i="2"/>
  <c r="C14" i="5"/>
  <c r="C22" i="5" s="1"/>
  <c r="C24" i="5" s="1"/>
  <c r="C33" i="5" s="1"/>
  <c r="H100" i="2"/>
  <c r="G14" i="5"/>
  <c r="G22" i="5" s="1"/>
  <c r="G24" i="5" s="1"/>
  <c r="G33" i="5" s="1"/>
  <c r="G35" i="5" s="1"/>
  <c r="I21" i="2"/>
  <c r="H8" i="5"/>
  <c r="H11" i="5" s="1"/>
  <c r="H48" i="5" s="1"/>
  <c r="H49" i="5" s="1"/>
  <c r="B11" i="5"/>
  <c r="J12" i="4"/>
  <c r="J50" i="4" s="1"/>
  <c r="J51" i="4" s="1"/>
  <c r="C12" i="4"/>
  <c r="E12" i="4"/>
  <c r="E50" i="4" s="1"/>
  <c r="E51" i="4" s="1"/>
  <c r="F12" i="4"/>
  <c r="F50" i="1"/>
  <c r="F135" i="1" s="1"/>
  <c r="B12" i="4"/>
  <c r="H50" i="1"/>
  <c r="C50" i="1"/>
  <c r="I77" i="1"/>
  <c r="H17" i="4" s="1"/>
  <c r="I90" i="2"/>
  <c r="H20" i="5" s="1"/>
  <c r="C21" i="2"/>
  <c r="K100" i="2"/>
  <c r="C40" i="2"/>
  <c r="I39" i="2"/>
  <c r="I40" i="2" s="1"/>
  <c r="H14" i="5" s="1"/>
  <c r="I133" i="1"/>
  <c r="H23" i="4" s="1"/>
  <c r="D31" i="1"/>
  <c r="C31" i="1"/>
  <c r="F31" i="1"/>
  <c r="D50" i="1"/>
  <c r="I17" i="1"/>
  <c r="H9" i="4" s="1"/>
  <c r="H12" i="4" s="1"/>
  <c r="H50" i="4" s="1"/>
  <c r="H51" i="4" s="1"/>
  <c r="I119" i="1"/>
  <c r="H22" i="4" s="1"/>
  <c r="I113" i="1"/>
  <c r="H21" i="4" s="1"/>
  <c r="K31" i="1"/>
  <c r="G50" i="1"/>
  <c r="I25" i="1"/>
  <c r="H10" i="4" s="1"/>
  <c r="I103" i="1"/>
  <c r="H20" i="4" s="1"/>
  <c r="G31" i="1"/>
  <c r="I93" i="1"/>
  <c r="H19" i="4" s="1"/>
  <c r="H31" i="1"/>
  <c r="I40" i="1"/>
  <c r="I88" i="1"/>
  <c r="H18" i="4" s="1"/>
  <c r="K49" i="1"/>
  <c r="K50" i="1" s="1"/>
  <c r="C38" i="5" l="1"/>
  <c r="C35" i="5"/>
  <c r="H22" i="5"/>
  <c r="H24" i="5" s="1"/>
  <c r="H33" i="5" s="1"/>
  <c r="H35" i="5" s="1"/>
  <c r="C100" i="2"/>
  <c r="B14" i="5"/>
  <c r="B22" i="5" s="1"/>
  <c r="B24" i="5" s="1"/>
  <c r="B33" i="5" s="1"/>
  <c r="D135" i="1"/>
  <c r="C15" i="4"/>
  <c r="C24" i="4" s="1"/>
  <c r="C26" i="4" s="1"/>
  <c r="C35" i="4" s="1"/>
  <c r="E15" i="4"/>
  <c r="E24" i="4" s="1"/>
  <c r="E26" i="4" s="1"/>
  <c r="E35" i="4" s="1"/>
  <c r="E37" i="4" s="1"/>
  <c r="H135" i="1"/>
  <c r="G15" i="4"/>
  <c r="G24" i="4" s="1"/>
  <c r="G26" i="4" s="1"/>
  <c r="G35" i="4" s="1"/>
  <c r="G37" i="4" s="1"/>
  <c r="G135" i="1"/>
  <c r="F15" i="4"/>
  <c r="F24" i="4" s="1"/>
  <c r="K135" i="1"/>
  <c r="J15" i="4"/>
  <c r="J24" i="4" s="1"/>
  <c r="J26" i="4" s="1"/>
  <c r="J35" i="4" s="1"/>
  <c r="J37" i="4" s="1"/>
  <c r="C135" i="1"/>
  <c r="B15" i="4"/>
  <c r="B24" i="4" s="1"/>
  <c r="I44" i="1"/>
  <c r="I49" i="1" s="1"/>
  <c r="I50" i="1" s="1"/>
  <c r="I100" i="2"/>
  <c r="I31" i="1"/>
  <c r="B38" i="5" l="1"/>
  <c r="B51" i="5" s="1"/>
  <c r="B53" i="5" s="1"/>
  <c r="B35" i="5"/>
  <c r="H37" i="5"/>
  <c r="H38" i="5" s="1"/>
  <c r="F37" i="5"/>
  <c r="F38" i="5" s="1"/>
  <c r="F51" i="5" s="1"/>
  <c r="G37" i="5"/>
  <c r="G38" i="5" s="1"/>
  <c r="G51" i="5" s="1"/>
  <c r="G53" i="5" s="1"/>
  <c r="E37" i="5"/>
  <c r="E38" i="5" s="1"/>
  <c r="E51" i="5" s="1"/>
  <c r="E53" i="5" s="1"/>
  <c r="C51" i="5"/>
  <c r="C53" i="5" s="1"/>
  <c r="C37" i="4"/>
  <c r="C40" i="4"/>
  <c r="I135" i="1"/>
  <c r="H15" i="4"/>
  <c r="H24" i="4" s="1"/>
  <c r="H26" i="4" s="1"/>
  <c r="H35" i="4" s="1"/>
  <c r="H37" i="4" s="1"/>
  <c r="B26" i="4"/>
  <c r="B35" i="4" s="1"/>
  <c r="B37" i="4" s="1"/>
  <c r="J37" i="5" l="1"/>
  <c r="J38" i="5" s="1"/>
  <c r="J51" i="5" s="1"/>
  <c r="J53" i="5" s="1"/>
  <c r="H51" i="5"/>
  <c r="H53" i="5" s="1"/>
  <c r="H39" i="4"/>
  <c r="H40" i="4" s="1"/>
  <c r="H53" i="4" s="1"/>
  <c r="H55" i="4" s="1"/>
  <c r="G39" i="4"/>
  <c r="E39" i="4"/>
  <c r="F39" i="4"/>
  <c r="C53" i="4"/>
  <c r="C55" i="4" s="1"/>
  <c r="B40" i="4"/>
  <c r="E40" i="4" l="1"/>
  <c r="E53" i="4" s="1"/>
  <c r="E55" i="4" s="1"/>
  <c r="F40" i="4"/>
  <c r="F53" i="4" s="1"/>
  <c r="G40" i="4"/>
  <c r="G53" i="4" s="1"/>
  <c r="G55" i="4" s="1"/>
  <c r="J39" i="4"/>
  <c r="B53" i="4"/>
  <c r="B55" i="4" s="1"/>
  <c r="J40" i="4" l="1"/>
  <c r="J53" i="4" s="1"/>
  <c r="J55" i="4" s="1"/>
</calcChain>
</file>

<file path=xl/sharedStrings.xml><?xml version="1.0" encoding="utf-8"?>
<sst xmlns="http://schemas.openxmlformats.org/spreadsheetml/2006/main" count="751" uniqueCount="336">
  <si>
    <t>BUDGET</t>
  </si>
  <si>
    <t>SUPPLEMENTAL</t>
  </si>
  <si>
    <t>PROPOSED</t>
  </si>
  <si>
    <t>WATER FUND REVENUE</t>
  </si>
  <si>
    <t>344-15-110</t>
  </si>
  <si>
    <t>Water Dept. Revenue</t>
  </si>
  <si>
    <t>344-15-118</t>
  </si>
  <si>
    <t>Tap Fee Revenue</t>
  </si>
  <si>
    <t>344-15-525</t>
  </si>
  <si>
    <t>Reprint Fee Revenue</t>
  </si>
  <si>
    <t>344-20-500</t>
  </si>
  <si>
    <t>Tower Rental Fees</t>
  </si>
  <si>
    <t>361-20-250</t>
  </si>
  <si>
    <t>Water Rental House</t>
  </si>
  <si>
    <t>344-22-211</t>
  </si>
  <si>
    <t>Late Fee Revenue</t>
  </si>
  <si>
    <t>344-22-212</t>
  </si>
  <si>
    <t>Credit Card Trans Fee Revenue</t>
  </si>
  <si>
    <t>361-22-206</t>
  </si>
  <si>
    <t>Int - Bond &amp; Int Account</t>
  </si>
  <si>
    <t>361-22-208</t>
  </si>
  <si>
    <t>Int - Construction Account</t>
  </si>
  <si>
    <t>361-22-301</t>
  </si>
  <si>
    <t>Interest on Investments - Water</t>
  </si>
  <si>
    <t>344-28-131</t>
  </si>
  <si>
    <t>Water - Miscellaneous Income</t>
  </si>
  <si>
    <t xml:space="preserve">TOTAL WATER FUND REVENUE </t>
  </si>
  <si>
    <t>WATER FUND EXPENDITURES</t>
  </si>
  <si>
    <t xml:space="preserve"> </t>
  </si>
  <si>
    <t>Salaries</t>
  </si>
  <si>
    <t>433-01-110</t>
  </si>
  <si>
    <t>433-01-111</t>
  </si>
  <si>
    <t>Administrative Salaries</t>
  </si>
  <si>
    <t>433-01-115</t>
  </si>
  <si>
    <t>Overtime</t>
  </si>
  <si>
    <t xml:space="preserve">Total Salaries </t>
  </si>
  <si>
    <t>Benefits</t>
  </si>
  <si>
    <t>415-02-210</t>
  </si>
  <si>
    <t>Employment Retirement</t>
  </si>
  <si>
    <t>433-02-211</t>
  </si>
  <si>
    <t>Social Security/Medicare</t>
  </si>
  <si>
    <t>433-02-275</t>
  </si>
  <si>
    <t>Workers Compensation</t>
  </si>
  <si>
    <t>433-02-276</t>
  </si>
  <si>
    <t>Unemployment Insurance</t>
  </si>
  <si>
    <t>433-02-278</t>
  </si>
  <si>
    <t>Medical &amp; Life Insurance</t>
  </si>
  <si>
    <t xml:space="preserve">Total Benefits </t>
  </si>
  <si>
    <t>433-03-315</t>
  </si>
  <si>
    <t>Education &amp; Training</t>
  </si>
  <si>
    <t>433-04-403</t>
  </si>
  <si>
    <t>Pest Control</t>
  </si>
  <si>
    <t>433-04-404</t>
  </si>
  <si>
    <t>Audit &amp; Consultation</t>
  </si>
  <si>
    <t>433-04-407</t>
  </si>
  <si>
    <t>Fire &amp; Casualty Insurance</t>
  </si>
  <si>
    <t>433-04-408</t>
  </si>
  <si>
    <t>IT Expense</t>
  </si>
  <si>
    <t>433-04-410</t>
  </si>
  <si>
    <t>Electricity</t>
  </si>
  <si>
    <t>433-04-419</t>
  </si>
  <si>
    <t>Utilities - Rental House</t>
  </si>
  <si>
    <t>433-04-420</t>
  </si>
  <si>
    <t>Natural Gas</t>
  </si>
  <si>
    <t>433-04-432</t>
  </si>
  <si>
    <t>Water Leasing Expense</t>
  </si>
  <si>
    <t>Not Needed. Deactivate After 2020.</t>
  </si>
  <si>
    <t>433-04-444</t>
  </si>
  <si>
    <t>Telephone</t>
  </si>
  <si>
    <t>433-04-445</t>
  </si>
  <si>
    <t>Cell Phone Expense</t>
  </si>
  <si>
    <t>433-04-450</t>
  </si>
  <si>
    <t>Association Dues</t>
  </si>
  <si>
    <t>Rural Water/AWWA</t>
  </si>
  <si>
    <t>433-04-465</t>
  </si>
  <si>
    <t xml:space="preserve">Copier Lease </t>
  </si>
  <si>
    <t>433-04-467</t>
  </si>
  <si>
    <t>Attorney Fees</t>
  </si>
  <si>
    <t>433-04-488</t>
  </si>
  <si>
    <t>Software Support Fees</t>
  </si>
  <si>
    <t>433-04-489</t>
  </si>
  <si>
    <t>Credit Card Processing Fee</t>
  </si>
  <si>
    <t>433-04-490</t>
  </si>
  <si>
    <t xml:space="preserve">Other Contract Fees </t>
  </si>
  <si>
    <t>433-05-515</t>
  </si>
  <si>
    <t>Chlorine</t>
  </si>
  <si>
    <t>433-05-517</t>
  </si>
  <si>
    <t>Pre-Sed</t>
  </si>
  <si>
    <t>433-05-530</t>
  </si>
  <si>
    <t>Supplies</t>
  </si>
  <si>
    <t>433-05-534</t>
  </si>
  <si>
    <t>Supplies - Lab</t>
  </si>
  <si>
    <t>433-05-535</t>
  </si>
  <si>
    <t>Tools</t>
  </si>
  <si>
    <t>433-05-550</t>
  </si>
  <si>
    <t>Mailing Expense</t>
  </si>
  <si>
    <t>Fuel Expense</t>
  </si>
  <si>
    <t>433-06-620</t>
  </si>
  <si>
    <t>Lab Equipment</t>
  </si>
  <si>
    <t>433-06-652</t>
  </si>
  <si>
    <t>Zone 2 Pump Station</t>
  </si>
  <si>
    <t>433-07-725</t>
  </si>
  <si>
    <t>Building Mainteneane &amp; Repairs</t>
  </si>
  <si>
    <t>433-07-735</t>
  </si>
  <si>
    <t>Equipment Maintenance</t>
  </si>
  <si>
    <t>433-07-751</t>
  </si>
  <si>
    <t xml:space="preserve">Vehicle Miantenance &amp; Repairs </t>
  </si>
  <si>
    <t>433-07-760</t>
  </si>
  <si>
    <t>Office Equipment Expense</t>
  </si>
  <si>
    <t>433-07-777</t>
  </si>
  <si>
    <t>Rental House Expense</t>
  </si>
  <si>
    <t>433-07-780</t>
  </si>
  <si>
    <t>433-07-781</t>
  </si>
  <si>
    <t xml:space="preserve">Water Line Repair </t>
  </si>
  <si>
    <t>433-09-901</t>
  </si>
  <si>
    <t>Cash Over &amp; (Under)</t>
  </si>
  <si>
    <t>433-09-905</t>
  </si>
  <si>
    <t>Lab Tests</t>
  </si>
  <si>
    <t>433-09-906</t>
  </si>
  <si>
    <t>Ditch Assessments</t>
  </si>
  <si>
    <t>433-09-907</t>
  </si>
  <si>
    <t>Storage</t>
  </si>
  <si>
    <t>433-09-908</t>
  </si>
  <si>
    <t>Conduit</t>
  </si>
  <si>
    <t>433-09-920</t>
  </si>
  <si>
    <t>Uniforms</t>
  </si>
  <si>
    <t>433-08-814</t>
  </si>
  <si>
    <t>Replace Fire Hydrants</t>
  </si>
  <si>
    <t>433-08-845</t>
  </si>
  <si>
    <t>Main Replacement</t>
  </si>
  <si>
    <t>433-08-847</t>
  </si>
  <si>
    <t xml:space="preserve">Meters Repair &amp; Replace </t>
  </si>
  <si>
    <t>433-00-003</t>
  </si>
  <si>
    <t>Debt Service - RUD Interest</t>
  </si>
  <si>
    <t>433-00-005</t>
  </si>
  <si>
    <t>Debt Service - Rural Development</t>
  </si>
  <si>
    <t>433-00-030</t>
  </si>
  <si>
    <t xml:space="preserve">USBANC Lease  </t>
  </si>
  <si>
    <t>433-00-032</t>
  </si>
  <si>
    <t>Backhoe Lease</t>
  </si>
  <si>
    <t>433-00-033</t>
  </si>
  <si>
    <t>Interest - ACME leases</t>
  </si>
  <si>
    <t>433-00-091</t>
  </si>
  <si>
    <t>Debt Service - Retirement Bonds</t>
  </si>
  <si>
    <t>433-00-092</t>
  </si>
  <si>
    <t>Debt Service - Interest</t>
  </si>
  <si>
    <t>433-00-097</t>
  </si>
  <si>
    <t>Jet Vac Truck FNBLA</t>
  </si>
  <si>
    <t>433-00-098</t>
  </si>
  <si>
    <t>SCADA Plus</t>
  </si>
  <si>
    <t xml:space="preserve">TOTAL WATER FUND EXPENDITURES </t>
  </si>
  <si>
    <t>2022</t>
  </si>
  <si>
    <t>ACTUAL</t>
  </si>
  <si>
    <t>433-04-406</t>
  </si>
  <si>
    <t>Internet Fees</t>
  </si>
  <si>
    <t>433-04-424</t>
  </si>
  <si>
    <t>Drug Testing/Background Checks</t>
  </si>
  <si>
    <t>433-09-900</t>
  </si>
  <si>
    <t>Water Promotion</t>
  </si>
  <si>
    <t>433-00-099</t>
  </si>
  <si>
    <t>Combo Jet Vac Truck</t>
  </si>
  <si>
    <t>433-00-090</t>
  </si>
  <si>
    <t>Depreciation Expense - Water</t>
  </si>
  <si>
    <t>SEWER FUND REVENUE</t>
  </si>
  <si>
    <t>344-15-200</t>
  </si>
  <si>
    <t>Sewer Dept. Revenue</t>
  </si>
  <si>
    <t>344-15-205</t>
  </si>
  <si>
    <t>Sewer Restr for Debt Repay</t>
  </si>
  <si>
    <t>Interest on Investments - Sewer</t>
  </si>
  <si>
    <t>Sewer - Miscellaneous Income</t>
  </si>
  <si>
    <t xml:space="preserve">TOTAL SEWER FUND REVENUE </t>
  </si>
  <si>
    <t>SEWER FUND EXPENDITURES</t>
  </si>
  <si>
    <t xml:space="preserve">Natural Gas </t>
  </si>
  <si>
    <t>433-05-502</t>
  </si>
  <si>
    <t>Treatment Chemicals</t>
  </si>
  <si>
    <t>433-05-519</t>
  </si>
  <si>
    <t>Sodium Bisulfate</t>
  </si>
  <si>
    <t xml:space="preserve">Supplies &amp; Materials </t>
  </si>
  <si>
    <t>433-05-554</t>
  </si>
  <si>
    <t>Building Maintenance &amp; Repairs</t>
  </si>
  <si>
    <t>Equipment Maintanence</t>
  </si>
  <si>
    <t xml:space="preserve">Office Expense </t>
  </si>
  <si>
    <t>Vehicle Miantanence &amp; Repairs</t>
  </si>
  <si>
    <t>433-07-783</t>
  </si>
  <si>
    <t>Sewer System Repairs</t>
  </si>
  <si>
    <t>433-09-902</t>
  </si>
  <si>
    <t>Operating Expense</t>
  </si>
  <si>
    <t>433-08-800</t>
  </si>
  <si>
    <t>Sewer Line Replacement Program</t>
  </si>
  <si>
    <t xml:space="preserve">Sewer Line Observation </t>
  </si>
  <si>
    <t>433-08-801</t>
  </si>
  <si>
    <t>Manhole Replacement Program</t>
  </si>
  <si>
    <t>433-00-022</t>
  </si>
  <si>
    <t>Repayment DOLA Loan</t>
  </si>
  <si>
    <t>433-00-024</t>
  </si>
  <si>
    <t>Water Pollution Repayment</t>
  </si>
  <si>
    <t>433-00-026</t>
  </si>
  <si>
    <t>Sewer Lagoon Loan II Debt Svc</t>
  </si>
  <si>
    <t xml:space="preserve">TOTAL SEWER FUND EXPENDITURES </t>
  </si>
  <si>
    <t>Depreciation Expense</t>
  </si>
  <si>
    <t>433-04-401</t>
  </si>
  <si>
    <t xml:space="preserve">Advertising </t>
  </si>
  <si>
    <t>300-28-220</t>
  </si>
  <si>
    <t>YTD (09/30)</t>
  </si>
  <si>
    <t>CITY OF ROCKY FORD</t>
  </si>
  <si>
    <t xml:space="preserve">BUDGET NOTES </t>
  </si>
  <si>
    <t>YE PROJECTED</t>
  </si>
  <si>
    <t>WATER FUND: 020</t>
  </si>
  <si>
    <t>WATER FUND WORKSHEET</t>
  </si>
  <si>
    <t>CHARGES FOR SERVICE</t>
  </si>
  <si>
    <t>TOTAL CHARGES FOR SERVICE</t>
  </si>
  <si>
    <t>433-05-599</t>
  </si>
  <si>
    <t>Miscellaneous Expense</t>
  </si>
  <si>
    <t>Well Repairs</t>
  </si>
  <si>
    <t>5% Interest</t>
  </si>
  <si>
    <t>EXCESS (DEFICIENCY) OF REVENUES OVER (UNDER) EXPENDITURES</t>
  </si>
  <si>
    <t>SEWER FUND WORKSHEET</t>
  </si>
  <si>
    <t>RENTAL INCOME</t>
  </si>
  <si>
    <t xml:space="preserve">TOTAL RENTAL INCOME </t>
  </si>
  <si>
    <t>TOTAL CHARGES FOR SERVICES</t>
  </si>
  <si>
    <t>INVESTMENT INCOME</t>
  </si>
  <si>
    <t>TOTAL INVESTMENT INCOME</t>
  </si>
  <si>
    <t>OTHER INCOME</t>
  </si>
  <si>
    <t xml:space="preserve">TOTAL OTHER INCOME </t>
  </si>
  <si>
    <t xml:space="preserve">PERSONNEL </t>
  </si>
  <si>
    <t xml:space="preserve">TOTAL PERSONNEL </t>
  </si>
  <si>
    <t xml:space="preserve">TRAINING &amp; EDUCATION </t>
  </si>
  <si>
    <t xml:space="preserve">TOTAL TRAINING &amp; EDUCATION </t>
  </si>
  <si>
    <t>CONTRACTUAL SERVICES</t>
  </si>
  <si>
    <t xml:space="preserve">TOTAL CONTRACTUAL SERVICES </t>
  </si>
  <si>
    <t>MATERIALS &amp; SUPPLIES</t>
  </si>
  <si>
    <t>TOTAL MATERIALS &amp; SUPPLIES</t>
  </si>
  <si>
    <t>EQUIPMENT OPERATIONS</t>
  </si>
  <si>
    <t>TOTAL EQUIPMENT OPERATIONS</t>
  </si>
  <si>
    <t>MAINTENANCE</t>
  </si>
  <si>
    <t>TOTAL MAINTENANCE</t>
  </si>
  <si>
    <t>PROGRAM EXPENSES</t>
  </si>
  <si>
    <t>TOTAL PROGRAM EXPENSES</t>
  </si>
  <si>
    <t>CAPITAL PURCHASES &amp; EQUIPMENT</t>
  </si>
  <si>
    <t>TOTAL CAPITAL PURCHASES &amp; EQUIPMENT</t>
  </si>
  <si>
    <t>DEBT SERVICES</t>
  </si>
  <si>
    <t xml:space="preserve">TOTAL DEBT SERVICES </t>
  </si>
  <si>
    <t>Micellaneous Expense</t>
  </si>
  <si>
    <t>SEWER FUND: 021</t>
  </si>
  <si>
    <t>Garbage Dept. Revenue</t>
  </si>
  <si>
    <t>Yard Waste Bags</t>
  </si>
  <si>
    <t>344-15-320</t>
  </si>
  <si>
    <t>344-15-310</t>
  </si>
  <si>
    <t>GARBAGE FUND REVENUE</t>
  </si>
  <si>
    <t>GARBAGE FUND: 022</t>
  </si>
  <si>
    <t>GARBAGE FUND WORKSHEET</t>
  </si>
  <si>
    <t>GRANTS</t>
  </si>
  <si>
    <t>TOTAL GRANTS</t>
  </si>
  <si>
    <t>DONATIONS</t>
  </si>
  <si>
    <t>TOTAL DONATIONS</t>
  </si>
  <si>
    <t>344-28-330</t>
  </si>
  <si>
    <t>Beautification Grant - Tree Board</t>
  </si>
  <si>
    <t>344-28-225</t>
  </si>
  <si>
    <t>Tree Board Donations</t>
  </si>
  <si>
    <t>344-28-220</t>
  </si>
  <si>
    <t>344-28-300</t>
  </si>
  <si>
    <t>Garbage - Miscellaneous Income</t>
  </si>
  <si>
    <t>Recycling Revenue</t>
  </si>
  <si>
    <t xml:space="preserve">Drug Testing </t>
  </si>
  <si>
    <t xml:space="preserve">Land Fill Closing Costs </t>
  </si>
  <si>
    <t>Recycling Fees</t>
  </si>
  <si>
    <t>Land Fill/Per Capita Fees</t>
  </si>
  <si>
    <t>433-04-426</t>
  </si>
  <si>
    <t>433-04-431</t>
  </si>
  <si>
    <t xml:space="preserve">Containers </t>
  </si>
  <si>
    <t>433-05-518</t>
  </si>
  <si>
    <t xml:space="preserve">Beautification - Tree Board </t>
  </si>
  <si>
    <t>433-07-761</t>
  </si>
  <si>
    <t>433-08-860</t>
  </si>
  <si>
    <t xml:space="preserve">Truck Replacement </t>
  </si>
  <si>
    <t>City Promotion</t>
  </si>
  <si>
    <t>Landfill Compaction/Tipping</t>
  </si>
  <si>
    <t>Trash Truck Debt</t>
  </si>
  <si>
    <t xml:space="preserve">TOTAL GARBAGE FUND REVENUE </t>
  </si>
  <si>
    <t>GARBAGE FUND EXPENDITURES</t>
  </si>
  <si>
    <t xml:space="preserve">TOTAL GARBAGE FUND EXPENDITURES </t>
  </si>
  <si>
    <t>433-09-915</t>
  </si>
  <si>
    <t>SUMMARY</t>
  </si>
  <si>
    <t>YTD (09/31)</t>
  </si>
  <si>
    <t>PROJECTED</t>
  </si>
  <si>
    <t>CHARGES FOR SERVICES</t>
  </si>
  <si>
    <t>PERSONNEL</t>
  </si>
  <si>
    <t>OTHER FINANCING SOURCES (USES)</t>
  </si>
  <si>
    <t>TOTAL OTHER FINANCING SOURCES (USES)</t>
  </si>
  <si>
    <t>EXCESS (DEFINCIENCY) OF REVENUES AND OTHER SOURCES OVER (UNDER) EXPENDITURES AND OTHER USES</t>
  </si>
  <si>
    <t>FUND BALANCE, BEGINNING OF YEAR</t>
  </si>
  <si>
    <t xml:space="preserve">FUND BALANCE, END OF YEAR </t>
  </si>
  <si>
    <t xml:space="preserve">LESS CLASSIFIED FUND BALANCE: </t>
  </si>
  <si>
    <t xml:space="preserve">RESTRICTED FOR </t>
  </si>
  <si>
    <t xml:space="preserve">TOTAL CLASSIFIED FUND BALANCE </t>
  </si>
  <si>
    <t xml:space="preserve">UNASSIGNED FUND BALANCE </t>
  </si>
  <si>
    <t>Unassigned Fund Balance %</t>
  </si>
  <si>
    <t>020: WATER FUND</t>
  </si>
  <si>
    <t>Offsets Credit Card Expense</t>
  </si>
  <si>
    <t>TOTAL WATER FUND EXPENDITURES</t>
  </si>
  <si>
    <t>ON BEHALF OF WATER SYSTER</t>
  </si>
  <si>
    <t>OPERATING TRANSFERS IN</t>
  </si>
  <si>
    <t>FINANCING PROCEEDS</t>
  </si>
  <si>
    <t>OPERATING TRANSFERS OUT</t>
  </si>
  <si>
    <t xml:space="preserve">BACK OUT DEBT SERVICES </t>
  </si>
  <si>
    <t>FUTURE CONSTRUCTION</t>
  </si>
  <si>
    <t xml:space="preserve">DEBT SERVICES FUND </t>
  </si>
  <si>
    <t>COMMITTED TO</t>
  </si>
  <si>
    <t>ASSIGNED TO</t>
  </si>
  <si>
    <t>CAPITAL EQUIPMENT</t>
  </si>
  <si>
    <t xml:space="preserve">CAPITAL PROJECTS </t>
  </si>
  <si>
    <t>CONTINGENCY (25%)</t>
  </si>
  <si>
    <t>25% Pinnacol</t>
  </si>
  <si>
    <t>25%  City  Audit &amp; HR Audit</t>
  </si>
  <si>
    <t>25% CIRSA</t>
  </si>
  <si>
    <t>433-04-479</t>
  </si>
  <si>
    <t xml:space="preserve">Payroll Processing </t>
  </si>
  <si>
    <t>2022 - 25% ADG Time Clock &amp; 25% ADG Payroll</t>
  </si>
  <si>
    <t>021: SEWER FUND</t>
  </si>
  <si>
    <t>TOTAL SEWER FUND EXPENDITURES</t>
  </si>
  <si>
    <t>O&amp;M RESERVE</t>
  </si>
  <si>
    <t>DEBT SERVICE FUND</t>
  </si>
  <si>
    <t xml:space="preserve">COMMITTED TO </t>
  </si>
  <si>
    <t xml:space="preserve">CAPTIAL EQUIPMENT </t>
  </si>
  <si>
    <t>CONTINGENCY (10%)</t>
  </si>
  <si>
    <t xml:space="preserve">2022 - Browns Hills $35,155, Device Rental $520, SENSUS $6,900, ADG Utility 33%, ADG Online Cit Link &amp; Pmt Portal 33%, ADG Maint 25% </t>
  </si>
  <si>
    <t>2022 -Device Rental $520, ADG Utility 33%, ADG Online City Link &amp; Pmt Portal 33%, ADG Maint 25%</t>
  </si>
  <si>
    <t>022: REFUSE FUND</t>
  </si>
  <si>
    <t>REFUSE FUND REVENUE</t>
  </si>
  <si>
    <t xml:space="preserve">TOTAL REFUSE FUND REVENUE </t>
  </si>
  <si>
    <t>REFUSE FUND EXPENDITURES</t>
  </si>
  <si>
    <t>TOTAL REFUSE FUND EXPENDITURES</t>
  </si>
  <si>
    <t xml:space="preserve">EQUIPMENT REPLAEMENT </t>
  </si>
  <si>
    <t>CONTINGENCY (15%)</t>
  </si>
  <si>
    <t>433-02-250</t>
  </si>
  <si>
    <t>Professional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</si>
</sst>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1" applyNumberFormat="1" applyFont="1" applyFill="1" applyBorder="1" applyAlignment="1">
      <alignment horizontal="center"/>
    </xf>
    <xf numFmtId="49" fontId="9" fillId="0" borderId="0" xfId="1" applyNumberFormat="1" applyFont="1" applyFill="1" applyAlignment="1">
      <alignment horizontal="center"/>
    </xf>
    <xf numFmtId="49" fontId="9" fillId="0" borderId="0" xfId="1" applyNumberFormat="1" applyFont="1" applyFill="1" applyBorder="1" applyAlignment="1">
      <alignment horizontal="center"/>
    </xf>
    <xf numFmtId="0" fontId="11" fillId="0" borderId="0" xfId="0" applyFont="1"/>
    <xf numFmtId="44" fontId="9" fillId="0" borderId="0" xfId="1" applyFont="1" applyFill="1" applyAlignment="1">
      <alignment horizontal="center"/>
    </xf>
    <xf numFmtId="44" fontId="9" fillId="0" borderId="0" xfId="1" applyFont="1" applyFill="1" applyBorder="1" applyAlignment="1">
      <alignment horizontal="center"/>
    </xf>
    <xf numFmtId="4" fontId="9" fillId="0" borderId="0" xfId="1" applyNumberFormat="1" applyFont="1" applyFill="1" applyAlignment="1">
      <alignment horizontal="center"/>
    </xf>
    <xf numFmtId="4" fontId="9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164" fontId="11" fillId="0" borderId="0" xfId="1" applyNumberFormat="1" applyFont="1" applyFill="1" applyAlignment="1">
      <alignment horizontal="center"/>
    </xf>
    <xf numFmtId="0" fontId="9" fillId="0" borderId="0" xfId="0" applyFont="1"/>
    <xf numFmtId="164" fontId="11" fillId="0" borderId="0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indent="3"/>
    </xf>
    <xf numFmtId="44" fontId="11" fillId="0" borderId="0" xfId="1" applyFont="1" applyFill="1"/>
    <xf numFmtId="0" fontId="13" fillId="0" borderId="0" xfId="0" applyFont="1"/>
    <xf numFmtId="0" fontId="13" fillId="0" borderId="0" xfId="0" applyFont="1" applyAlignment="1">
      <alignment horizontal="left" indent="3"/>
    </xf>
    <xf numFmtId="0" fontId="11" fillId="0" borderId="0" xfId="0" applyFont="1" applyAlignment="1">
      <alignment horizontal="left" indent="2"/>
    </xf>
    <xf numFmtId="0" fontId="9" fillId="0" borderId="0" xfId="0" applyFont="1" applyAlignme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44" fontId="11" fillId="0" borderId="0" xfId="1" applyNumberFormat="1" applyFont="1" applyFill="1" applyAlignment="1">
      <alignment horizontal="center"/>
    </xf>
    <xf numFmtId="44" fontId="11" fillId="0" borderId="0" xfId="1" applyNumberFormat="1" applyFont="1" applyFill="1" applyBorder="1" applyAlignment="1">
      <alignment horizontal="center"/>
    </xf>
    <xf numFmtId="44" fontId="9" fillId="0" borderId="1" xfId="1" applyNumberFormat="1" applyFont="1" applyFill="1" applyBorder="1" applyAlignment="1">
      <alignment horizontal="center"/>
    </xf>
    <xf numFmtId="44" fontId="9" fillId="0" borderId="0" xfId="1" applyNumberFormat="1" applyFont="1" applyFill="1" applyBorder="1" applyAlignment="1">
      <alignment horizontal="center"/>
    </xf>
    <xf numFmtId="44" fontId="11" fillId="2" borderId="0" xfId="1" applyNumberFormat="1" applyFont="1" applyFill="1" applyAlignment="1">
      <alignment horizontal="center"/>
    </xf>
    <xf numFmtId="44" fontId="13" fillId="0" borderId="0" xfId="1" applyNumberFormat="1" applyFont="1" applyFill="1" applyAlignment="1">
      <alignment horizontal="center"/>
    </xf>
    <xf numFmtId="44" fontId="13" fillId="0" borderId="0" xfId="1" applyNumberFormat="1" applyFont="1" applyFill="1" applyBorder="1" applyAlignment="1">
      <alignment horizontal="center"/>
    </xf>
    <xf numFmtId="44" fontId="9" fillId="0" borderId="1" xfId="0" applyNumberFormat="1" applyFont="1" applyBorder="1" applyAlignment="1">
      <alignment horizontal="center"/>
    </xf>
    <xf numFmtId="44" fontId="9" fillId="0" borderId="0" xfId="0" applyNumberFormat="1" applyFont="1" applyBorder="1" applyAlignment="1">
      <alignment horizontal="center"/>
    </xf>
    <xf numFmtId="44" fontId="14" fillId="2" borderId="0" xfId="1" applyNumberFormat="1" applyFont="1" applyFill="1" applyAlignment="1">
      <alignment vertical="top" shrinkToFit="1"/>
    </xf>
    <xf numFmtId="44" fontId="14" fillId="0" borderId="0" xfId="1" applyNumberFormat="1" applyFont="1" applyFill="1" applyAlignment="1">
      <alignment vertical="top" shrinkToFit="1"/>
    </xf>
    <xf numFmtId="0" fontId="11" fillId="0" borderId="0" xfId="0" applyFont="1" applyFill="1"/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0" fontId="11" fillId="0" borderId="0" xfId="0" applyFont="1" applyFill="1" applyBorder="1"/>
    <xf numFmtId="44" fontId="9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11" fillId="0" borderId="0" xfId="0" applyFont="1" applyAlignment="1">
      <alignment wrapText="1"/>
    </xf>
    <xf numFmtId="44" fontId="14" fillId="0" borderId="0" xfId="1" applyFont="1" applyFill="1" applyAlignment="1">
      <alignment wrapText="1"/>
    </xf>
    <xf numFmtId="44" fontId="15" fillId="0" borderId="1" xfId="0" applyNumberFormat="1" applyFont="1" applyBorder="1"/>
    <xf numFmtId="44" fontId="15" fillId="0" borderId="0" xfId="0" applyNumberFormat="1" applyFont="1"/>
    <xf numFmtId="0" fontId="15" fillId="0" borderId="0" xfId="0" applyFont="1"/>
    <xf numFmtId="0" fontId="10" fillId="0" borderId="0" xfId="2" applyFont="1" applyAlignment="1">
      <alignment horizontal="left" indent="3"/>
    </xf>
    <xf numFmtId="0" fontId="9" fillId="0" borderId="0" xfId="0" applyFont="1" applyAlignment="1">
      <alignment horizontal="left" indent="3"/>
    </xf>
    <xf numFmtId="0" fontId="4" fillId="0" borderId="0" xfId="0" applyFont="1" applyBorder="1" applyAlignment="1">
      <alignment horizontal="center"/>
    </xf>
    <xf numFmtId="0" fontId="11" fillId="0" borderId="0" xfId="0" applyFont="1" applyFill="1" applyAlignment="1">
      <alignment horizontal="left" indent="1"/>
    </xf>
    <xf numFmtId="0" fontId="0" fillId="0" borderId="0" xfId="0" applyFill="1"/>
    <xf numFmtId="0" fontId="9" fillId="0" borderId="0" xfId="0" applyFont="1" applyFill="1"/>
    <xf numFmtId="0" fontId="2" fillId="0" borderId="0" xfId="0" applyFont="1" applyFill="1"/>
    <xf numFmtId="0" fontId="11" fillId="0" borderId="0" xfId="0" applyFont="1" applyAlignment="1">
      <alignment horizontal="center"/>
    </xf>
    <xf numFmtId="0" fontId="10" fillId="0" borderId="0" xfId="2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5" fillId="0" borderId="0" xfId="1" applyNumberFormat="1" applyFont="1" applyFill="1" applyAlignment="1">
      <alignment horizontal="center"/>
    </xf>
    <xf numFmtId="0" fontId="15" fillId="0" borderId="0" xfId="1" applyNumberFormat="1" applyFont="1" applyFill="1" applyBorder="1" applyAlignment="1"/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49" fontId="15" fillId="0" borderId="0" xfId="1" applyNumberFormat="1" applyFont="1" applyFill="1" applyAlignment="1">
      <alignment horizontal="center"/>
    </xf>
    <xf numFmtId="0" fontId="15" fillId="0" borderId="0" xfId="0" applyFont="1" applyAlignment="1">
      <alignment wrapText="1"/>
    </xf>
    <xf numFmtId="44" fontId="15" fillId="0" borderId="0" xfId="1" applyFont="1" applyFill="1" applyAlignment="1">
      <alignment horizontal="center"/>
    </xf>
    <xf numFmtId="4" fontId="15" fillId="0" borderId="0" xfId="1" applyNumberFormat="1" applyFont="1" applyFill="1" applyAlignment="1">
      <alignment horizontal="center"/>
    </xf>
    <xf numFmtId="0" fontId="18" fillId="0" borderId="0" xfId="0" applyFont="1"/>
    <xf numFmtId="0" fontId="19" fillId="0" borderId="0" xfId="2" applyFont="1" applyAlignment="1">
      <alignment horizontal="left" vertical="center" wrapText="1" indent="1"/>
    </xf>
    <xf numFmtId="44" fontId="19" fillId="0" borderId="0" xfId="2" applyNumberFormat="1" applyFont="1"/>
    <xf numFmtId="0" fontId="17" fillId="0" borderId="0" xfId="2" applyFont="1"/>
    <xf numFmtId="0" fontId="17" fillId="0" borderId="0" xfId="2" applyFont="1" applyAlignment="1">
      <alignment vertical="center" wrapText="1"/>
    </xf>
    <xf numFmtId="44" fontId="17" fillId="0" borderId="1" xfId="2" applyNumberFormat="1" applyFont="1" applyBorder="1" applyAlignment="1">
      <alignment horizontal="center"/>
    </xf>
    <xf numFmtId="44" fontId="17" fillId="0" borderId="0" xfId="2" applyNumberFormat="1" applyFont="1" applyAlignment="1">
      <alignment horizontal="center"/>
    </xf>
    <xf numFmtId="44" fontId="15" fillId="0" borderId="0" xfId="1" applyFont="1" applyFill="1"/>
    <xf numFmtId="44" fontId="18" fillId="0" borderId="0" xfId="0" applyNumberFormat="1" applyFont="1" applyAlignment="1">
      <alignment horizontal="center"/>
    </xf>
    <xf numFmtId="44" fontId="18" fillId="0" borderId="0" xfId="1" applyFont="1" applyFill="1" applyAlignment="1">
      <alignment horizontal="center"/>
    </xf>
    <xf numFmtId="44" fontId="18" fillId="0" borderId="0" xfId="0" applyNumberFormat="1" applyFont="1"/>
    <xf numFmtId="44" fontId="20" fillId="0" borderId="0" xfId="0" applyNumberFormat="1" applyFont="1" applyAlignment="1">
      <alignment horizontal="center"/>
    </xf>
    <xf numFmtId="44" fontId="20" fillId="0" borderId="0" xfId="1" applyFont="1" applyFill="1" applyAlignment="1">
      <alignment horizontal="center"/>
    </xf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vertical="center" wrapText="1"/>
    </xf>
    <xf numFmtId="44" fontId="18" fillId="0" borderId="0" xfId="1" applyFont="1" applyBorder="1" applyAlignment="1"/>
    <xf numFmtId="44" fontId="19" fillId="0" borderId="0" xfId="2" applyNumberFormat="1" applyFont="1" applyAlignment="1">
      <alignment horizontal="center"/>
    </xf>
    <xf numFmtId="44" fontId="19" fillId="0" borderId="0" xfId="1" applyFont="1" applyFill="1" applyAlignment="1">
      <alignment horizontal="center"/>
    </xf>
    <xf numFmtId="0" fontId="18" fillId="0" borderId="0" xfId="0" applyFont="1" applyAlignment="1">
      <alignment horizontal="left" indent="2"/>
    </xf>
    <xf numFmtId="0" fontId="17" fillId="0" borderId="0" xfId="2" applyFont="1" applyAlignment="1">
      <alignment horizontal="left" vertical="center" wrapText="1"/>
    </xf>
    <xf numFmtId="44" fontId="17" fillId="0" borderId="1" xfId="1" applyFont="1" applyBorder="1" applyAlignment="1">
      <alignment horizontal="left" indent="3"/>
    </xf>
    <xf numFmtId="44" fontId="17" fillId="0" borderId="0" xfId="1" applyFont="1" applyBorder="1" applyAlignment="1">
      <alignment horizontal="left" indent="3"/>
    </xf>
    <xf numFmtId="44" fontId="18" fillId="0" borderId="0" xfId="1" applyFont="1" applyFill="1"/>
    <xf numFmtId="0" fontId="15" fillId="0" borderId="0" xfId="0" applyFont="1" applyAlignment="1">
      <alignment vertical="center" wrapText="1"/>
    </xf>
    <xf numFmtId="44" fontId="18" fillId="0" borderId="0" xfId="1" applyFont="1" applyAlignment="1"/>
    <xf numFmtId="44" fontId="15" fillId="0" borderId="1" xfId="1" applyFont="1" applyBorder="1" applyAlignment="1"/>
    <xf numFmtId="44" fontId="15" fillId="0" borderId="0" xfId="1" applyFont="1" applyBorder="1" applyAlignment="1"/>
    <xf numFmtId="44" fontId="15" fillId="0" borderId="2" xfId="1" applyFont="1" applyBorder="1" applyAlignment="1"/>
    <xf numFmtId="0" fontId="23" fillId="0" borderId="0" xfId="0" applyFont="1" applyAlignment="1">
      <alignment vertical="center" wrapText="1"/>
    </xf>
    <xf numFmtId="9" fontId="23" fillId="0" borderId="0" xfId="3" applyFont="1" applyAlignment="1">
      <alignment horizontal="center"/>
    </xf>
    <xf numFmtId="44" fontId="23" fillId="0" borderId="0" xfId="0" applyNumberFormat="1" applyFont="1" applyAlignment="1">
      <alignment horizontal="center"/>
    </xf>
    <xf numFmtId="0" fontId="11" fillId="0" borderId="0" xfId="0" applyFont="1" applyAlignment="1">
      <alignment vertical="center" wrapText="1"/>
    </xf>
    <xf numFmtId="44" fontId="11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44" fontId="4" fillId="0" borderId="0" xfId="1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44" fontId="19" fillId="0" borderId="0" xfId="2" applyNumberFormat="1" applyFont="1" applyBorder="1"/>
    <xf numFmtId="44" fontId="17" fillId="0" borderId="0" xfId="2" applyNumberFormat="1" applyFont="1" applyBorder="1" applyAlignment="1">
      <alignment horizontal="center"/>
    </xf>
    <xf numFmtId="44" fontId="22" fillId="0" borderId="0" xfId="1" applyFont="1" applyBorder="1" applyAlignment="1"/>
    <xf numFmtId="44" fontId="15" fillId="0" borderId="0" xfId="0" applyNumberFormat="1" applyFont="1" applyBorder="1"/>
    <xf numFmtId="44" fontId="22" fillId="0" borderId="3" xfId="1" applyFont="1" applyBorder="1" applyAlignment="1"/>
    <xf numFmtId="0" fontId="18" fillId="0" borderId="0" xfId="0" applyFont="1" applyAlignment="1">
      <alignment horizontal="left" indent="1"/>
    </xf>
    <xf numFmtId="9" fontId="11" fillId="0" borderId="0" xfId="1" applyNumberFormat="1" applyFont="1" applyFill="1" applyAlignment="1"/>
    <xf numFmtId="44" fontId="11" fillId="0" borderId="0" xfId="1" applyFont="1" applyFill="1" applyAlignment="1">
      <alignment wrapText="1"/>
    </xf>
    <xf numFmtId="44" fontId="14" fillId="0" borderId="0" xfId="1" applyNumberFormat="1" applyFont="1" applyFill="1" applyAlignment="1">
      <alignment shrinkToFit="1"/>
    </xf>
    <xf numFmtId="44" fontId="22" fillId="0" borderId="0" xfId="1" applyFont="1" applyFill="1" applyBorder="1" applyAlignment="1"/>
    <xf numFmtId="44" fontId="18" fillId="0" borderId="0" xfId="1" applyFont="1" applyFill="1" applyAlignment="1"/>
    <xf numFmtId="44" fontId="18" fillId="0" borderId="0" xfId="0" applyNumberFormat="1" applyFont="1" applyFill="1"/>
    <xf numFmtId="44" fontId="18" fillId="0" borderId="0" xfId="1" applyFont="1" applyFill="1" applyBorder="1" applyAlignment="1"/>
    <xf numFmtId="44" fontId="15" fillId="0" borderId="0" xfId="1" applyFont="1" applyFill="1" applyBorder="1" applyAlignment="1"/>
    <xf numFmtId="44" fontId="15" fillId="0" borderId="0" xfId="0" applyNumberFormat="1" applyFont="1" applyFill="1" applyBorder="1"/>
    <xf numFmtId="44" fontId="15" fillId="0" borderId="0" xfId="1" applyFont="1" applyFill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2" applyFont="1" applyAlignment="1">
      <alignment horizontal="left" indent="2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inden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9" fillId="0" borderId="0" xfId="1" applyNumberFormat="1" applyFont="1" applyFill="1" applyAlignment="1">
      <alignment horizontal="center"/>
    </xf>
    <xf numFmtId="44" fontId="9" fillId="0" borderId="0" xfId="1" applyFont="1" applyFill="1" applyAlignment="1">
      <alignment horizontal="left" wrapText="1"/>
    </xf>
    <xf numFmtId="0" fontId="9" fillId="0" borderId="0" xfId="0" applyFont="1" applyFill="1" applyAlignment="1">
      <alignment horizontal="left" indent="2"/>
    </xf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inden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indent="3"/>
    </xf>
    <xf numFmtId="0" fontId="10" fillId="0" borderId="0" xfId="2" applyFont="1" applyAlignment="1">
      <alignment horizontal="left" indent="3"/>
    </xf>
  </cellXfs>
  <cellStyles count="4">
    <cellStyle name="Currency" xfId="1" builtinId="4"/>
    <cellStyle name="Normal" xfId="0" builtinId="0"/>
    <cellStyle name="Normal 2" xfId="2" xr:uid="{E8053566-4C3F-4975-A44F-F9478721332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3643E-0C70-4896-9DC7-8091DC5801CC}">
  <dimension ref="A1:O183"/>
  <sheetViews>
    <sheetView topLeftCell="A4" zoomScale="130" zoomScaleNormal="130" workbookViewId="0">
      <selection activeCell="A8" sqref="A8"/>
    </sheetView>
  </sheetViews>
  <sheetFormatPr defaultRowHeight="15" x14ac:dyDescent="0.25"/>
  <cols>
    <col min="1" max="1" width="28.85546875" style="109" customWidth="1"/>
    <col min="2" max="3" width="16" style="1" bestFit="1" customWidth="1"/>
    <col min="4" max="4" width="1.42578125" style="1" customWidth="1"/>
    <col min="5" max="5" width="14.7109375" style="107" customWidth="1"/>
    <col min="6" max="6" width="13.42578125" style="107" hidden="1" customWidth="1"/>
    <col min="7" max="7" width="13.7109375" style="107" customWidth="1"/>
    <col min="8" max="8" width="16" style="107" bestFit="1" customWidth="1"/>
    <col min="9" max="9" width="1.28515625" style="107" customWidth="1"/>
    <col min="10" max="10" width="16" style="107" bestFit="1" customWidth="1"/>
    <col min="11" max="11" width="15.7109375" style="107" customWidth="1"/>
    <col min="12" max="12" width="5.7109375" style="107" customWidth="1"/>
    <col min="13" max="13" width="15.7109375" style="107" customWidth="1"/>
    <col min="14" max="14" width="30.7109375" style="108" customWidth="1"/>
    <col min="15" max="15" width="30.7109375" style="1" customWidth="1"/>
    <col min="16" max="16" width="30.7109375" customWidth="1"/>
  </cols>
  <sheetData>
    <row r="1" spans="1:14" s="63" customFormat="1" x14ac:dyDescent="0.25">
      <c r="A1" s="130" t="s">
        <v>204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4" s="63" customFormat="1" x14ac:dyDescent="0.25">
      <c r="A2" s="130" t="s">
        <v>297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4" s="63" customFormat="1" x14ac:dyDescent="0.25">
      <c r="A3" s="130" t="s">
        <v>282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4" s="5" customFormat="1" ht="30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64"/>
      <c r="L4" s="64"/>
    </row>
    <row r="5" spans="1:14" s="70" customFormat="1" ht="15.75" customHeight="1" x14ac:dyDescent="0.15">
      <c r="A5" s="132"/>
      <c r="B5" s="65">
        <v>2020</v>
      </c>
      <c r="C5" s="65">
        <v>2020</v>
      </c>
      <c r="D5" s="66"/>
      <c r="E5" s="65">
        <v>2021</v>
      </c>
      <c r="F5" s="65">
        <v>2021</v>
      </c>
      <c r="G5" s="67">
        <v>2021</v>
      </c>
      <c r="H5" s="67">
        <v>2021</v>
      </c>
      <c r="I5" s="68"/>
      <c r="J5" s="69" t="s">
        <v>151</v>
      </c>
    </row>
    <row r="6" spans="1:14" s="70" customFormat="1" ht="10.5" x14ac:dyDescent="0.15">
      <c r="A6" s="132"/>
      <c r="B6" s="71" t="s">
        <v>0</v>
      </c>
      <c r="C6" s="71" t="s">
        <v>152</v>
      </c>
      <c r="D6" s="66"/>
      <c r="E6" s="71" t="s">
        <v>0</v>
      </c>
      <c r="F6" s="71" t="s">
        <v>1</v>
      </c>
      <c r="G6" s="71" t="s">
        <v>283</v>
      </c>
      <c r="H6" s="71" t="s">
        <v>284</v>
      </c>
      <c r="I6" s="68"/>
      <c r="J6" s="72" t="s">
        <v>2</v>
      </c>
    </row>
    <row r="7" spans="1:14" s="73" customFormat="1" ht="11.25" x14ac:dyDescent="0.2">
      <c r="A7" s="129" t="s">
        <v>3</v>
      </c>
      <c r="B7" s="129"/>
      <c r="C7" s="129"/>
      <c r="D7" s="129"/>
      <c r="E7" s="129"/>
      <c r="F7" s="129"/>
      <c r="G7" s="129"/>
      <c r="H7" s="129"/>
      <c r="I7" s="129"/>
      <c r="J7" s="129"/>
    </row>
    <row r="8" spans="1:14" s="73" customFormat="1" ht="15" customHeight="1" x14ac:dyDescent="0.2">
      <c r="A8" s="74" t="s">
        <v>285</v>
      </c>
      <c r="B8" s="75">
        <f>'WATER WORKSHEET'!C12</f>
        <v>1100000</v>
      </c>
      <c r="C8" s="75">
        <f>'WATER WORKSHEET'!D12</f>
        <v>1169795.6399999999</v>
      </c>
      <c r="D8" s="112"/>
      <c r="E8" s="75">
        <f>'WATER WORKSHEET'!F12</f>
        <v>1210500</v>
      </c>
      <c r="F8" s="75">
        <f>'WATER WORKSHEET'!G12</f>
        <v>0</v>
      </c>
      <c r="G8" s="75">
        <f>'WATER WORKSHEET'!H12</f>
        <v>889991.63</v>
      </c>
      <c r="H8" s="75">
        <f>'WATER WORKSHEET'!I12</f>
        <v>1186655.5066666668</v>
      </c>
      <c r="I8" s="112"/>
      <c r="J8" s="75">
        <f>'WATER WORKSHEET'!K12</f>
        <v>1210500</v>
      </c>
      <c r="K8" s="76"/>
      <c r="L8" s="76"/>
      <c r="M8" s="76"/>
      <c r="N8" s="76"/>
    </row>
    <row r="9" spans="1:14" s="73" customFormat="1" ht="15" customHeight="1" x14ac:dyDescent="0.2">
      <c r="A9" s="74" t="s">
        <v>217</v>
      </c>
      <c r="B9" s="75">
        <f>'WATER WORKSHEET'!C17</f>
        <v>17100</v>
      </c>
      <c r="C9" s="75">
        <f>'WATER WORKSHEET'!D17</f>
        <v>16985.89</v>
      </c>
      <c r="D9" s="112"/>
      <c r="E9" s="75">
        <f>'WATER WORKSHEET'!F17</f>
        <v>17100</v>
      </c>
      <c r="F9" s="75">
        <f>'WATER WORKSHEET'!G17</f>
        <v>0</v>
      </c>
      <c r="G9" s="75">
        <f>'WATER WORKSHEET'!H17</f>
        <v>15557.89</v>
      </c>
      <c r="H9" s="75">
        <f>'WATER WORKSHEET'!I17</f>
        <v>17100</v>
      </c>
      <c r="I9" s="112"/>
      <c r="J9" s="75">
        <f>'WATER WORKSHEET'!K17</f>
        <v>17100</v>
      </c>
      <c r="K9" s="76"/>
      <c r="L9" s="76"/>
      <c r="M9" s="76"/>
      <c r="N9" s="76"/>
    </row>
    <row r="10" spans="1:14" s="73" customFormat="1" ht="15" customHeight="1" x14ac:dyDescent="0.2">
      <c r="A10" s="74" t="s">
        <v>220</v>
      </c>
      <c r="B10" s="75">
        <f>'WATER WORKSHEET'!C25</f>
        <v>35010</v>
      </c>
      <c r="C10" s="75">
        <f>'WATER WORKSHEET'!D25</f>
        <v>30378.719999999998</v>
      </c>
      <c r="D10" s="112"/>
      <c r="E10" s="75">
        <f>'WATER WORKSHEET'!F25</f>
        <v>35010</v>
      </c>
      <c r="F10" s="75">
        <f>'WATER WORKSHEET'!G25</f>
        <v>0</v>
      </c>
      <c r="G10" s="75">
        <f>'WATER WORKSHEET'!H25</f>
        <v>29163.45</v>
      </c>
      <c r="H10" s="75">
        <f>'WATER WORKSHEET'!I25</f>
        <v>38884.600000000006</v>
      </c>
      <c r="I10" s="112"/>
      <c r="J10" s="75">
        <f>'WATER WORKSHEET'!K25</f>
        <v>49113</v>
      </c>
      <c r="K10" s="76"/>
      <c r="L10" s="76"/>
      <c r="M10" s="76"/>
      <c r="N10" s="76"/>
    </row>
    <row r="11" spans="1:14" s="73" customFormat="1" ht="15" customHeight="1" x14ac:dyDescent="0.2">
      <c r="A11" s="74" t="s">
        <v>222</v>
      </c>
      <c r="B11" s="75">
        <f>'WATER WORKSHEET'!C29</f>
        <v>12000</v>
      </c>
      <c r="C11" s="75">
        <f>'WATER WORKSHEET'!D29</f>
        <v>9419.7800000000007</v>
      </c>
      <c r="D11" s="112"/>
      <c r="E11" s="75">
        <f>'WATER WORKSHEET'!F29</f>
        <v>12000</v>
      </c>
      <c r="F11" s="75">
        <f>'WATER WORKSHEET'!G29</f>
        <v>0</v>
      </c>
      <c r="G11" s="75">
        <f>'WATER WORKSHEET'!H29</f>
        <v>14601.62</v>
      </c>
      <c r="H11" s="75">
        <f>'WATER WORKSHEET'!I29</f>
        <v>19468.826666666668</v>
      </c>
      <c r="I11" s="112"/>
      <c r="J11" s="75">
        <f>'WATER WORKSHEET'!K29</f>
        <v>0</v>
      </c>
      <c r="K11" s="76"/>
      <c r="L11" s="76"/>
      <c r="M11" s="76"/>
      <c r="N11" s="76"/>
    </row>
    <row r="12" spans="1:14" s="53" customFormat="1" ht="11.25" thickBot="1" x14ac:dyDescent="0.2">
      <c r="A12" s="77" t="s">
        <v>26</v>
      </c>
      <c r="B12" s="78">
        <f>SUM(B8:B11)</f>
        <v>1164110</v>
      </c>
      <c r="C12" s="78">
        <f t="shared" ref="C12:J12" si="0">SUM(C8:C11)</f>
        <v>1226580.0299999998</v>
      </c>
      <c r="D12" s="113"/>
      <c r="E12" s="78">
        <f t="shared" si="0"/>
        <v>1274610</v>
      </c>
      <c r="F12" s="78">
        <f t="shared" si="0"/>
        <v>0</v>
      </c>
      <c r="G12" s="78">
        <f t="shared" si="0"/>
        <v>949314.59</v>
      </c>
      <c r="H12" s="78">
        <f t="shared" si="0"/>
        <v>1262108.9333333336</v>
      </c>
      <c r="I12" s="113"/>
      <c r="J12" s="78">
        <f t="shared" si="0"/>
        <v>1276713</v>
      </c>
      <c r="K12" s="80"/>
    </row>
    <row r="13" spans="1:14" s="73" customFormat="1" ht="30" customHeight="1" thickTop="1" x14ac:dyDescent="0.2">
      <c r="A13" s="128" t="s">
        <v>28</v>
      </c>
      <c r="B13" s="128"/>
      <c r="C13" s="128"/>
      <c r="D13" s="128"/>
      <c r="E13" s="128"/>
      <c r="F13" s="128"/>
      <c r="G13" s="128"/>
      <c r="H13" s="128"/>
      <c r="I13" s="128"/>
      <c r="J13" s="128"/>
    </row>
    <row r="14" spans="1:14" s="73" customFormat="1" ht="15" customHeight="1" x14ac:dyDescent="0.2">
      <c r="A14" s="129" t="s">
        <v>27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4" s="73" customFormat="1" ht="15" customHeight="1" x14ac:dyDescent="0.2">
      <c r="A15" s="74" t="s">
        <v>286</v>
      </c>
      <c r="B15" s="89">
        <f>'WATER WORKSHEET'!C50</f>
        <v>245467</v>
      </c>
      <c r="C15" s="89">
        <f>'WATER WORKSHEET'!D50</f>
        <v>285717.41000000003</v>
      </c>
      <c r="D15" s="89"/>
      <c r="E15" s="89">
        <f>'WATER WORKSHEET'!F50</f>
        <v>348941</v>
      </c>
      <c r="F15" s="89">
        <f>'WATER WORKSHEET'!G50</f>
        <v>0</v>
      </c>
      <c r="G15" s="89">
        <f>'WATER WORKSHEET'!H50</f>
        <v>215438.66999999998</v>
      </c>
      <c r="H15" s="89">
        <f>'WATER WORKSHEET'!I50</f>
        <v>345196.07543947373</v>
      </c>
      <c r="I15" s="89"/>
      <c r="J15" s="89">
        <f>'WATER WORKSHEET'!K50</f>
        <v>340350</v>
      </c>
      <c r="K15" s="90"/>
      <c r="L15" s="90"/>
      <c r="M15" s="91"/>
    </row>
    <row r="16" spans="1:14" s="73" customFormat="1" ht="15" customHeight="1" x14ac:dyDescent="0.2">
      <c r="A16" s="110" t="s">
        <v>226</v>
      </c>
      <c r="B16" s="89">
        <f>'WATER WORKSHEET'!C54</f>
        <v>2000</v>
      </c>
      <c r="C16" s="89">
        <f>'WATER WORKSHEET'!D54</f>
        <v>1047.22</v>
      </c>
      <c r="D16" s="89"/>
      <c r="E16" s="89">
        <f>'WATER WORKSHEET'!F54</f>
        <v>2000</v>
      </c>
      <c r="F16" s="89">
        <f>'WATER WORKSHEET'!G54</f>
        <v>0</v>
      </c>
      <c r="G16" s="89">
        <f>'WATER WORKSHEET'!H54</f>
        <v>199.99</v>
      </c>
      <c r="H16" s="89">
        <f>'WATER WORKSHEET'!I54</f>
        <v>800</v>
      </c>
      <c r="I16" s="89"/>
      <c r="J16" s="89">
        <f>'WATER WORKSHEET'!K54</f>
        <v>2000</v>
      </c>
      <c r="K16" s="92"/>
      <c r="L16" s="92"/>
      <c r="M16" s="92"/>
    </row>
    <row r="17" spans="1:15" s="73" customFormat="1" ht="15" customHeight="1" x14ac:dyDescent="0.2">
      <c r="A17" s="110" t="s">
        <v>228</v>
      </c>
      <c r="B17" s="89">
        <f>'WATER WORKSHEET'!C77</f>
        <v>267400</v>
      </c>
      <c r="C17" s="89">
        <f>'WATER WORKSHEET'!D77</f>
        <v>280197.88</v>
      </c>
      <c r="D17" s="89"/>
      <c r="E17" s="89">
        <f>'WATER WORKSHEET'!F77</f>
        <v>246380</v>
      </c>
      <c r="F17" s="89">
        <f>'WATER WORKSHEET'!G77</f>
        <v>0</v>
      </c>
      <c r="G17" s="89">
        <f>'WATER WORKSHEET'!H77</f>
        <v>143233.36000000002</v>
      </c>
      <c r="H17" s="89">
        <f>'WATER WORKSHEET'!I77</f>
        <v>241881.34666666662</v>
      </c>
      <c r="I17" s="89"/>
      <c r="J17" s="89">
        <f>'WATER WORKSHEET'!K77</f>
        <v>240440</v>
      </c>
      <c r="K17" s="92"/>
      <c r="L17" s="92"/>
      <c r="M17" s="92"/>
    </row>
    <row r="18" spans="1:15" s="73" customFormat="1" ht="15" customHeight="1" x14ac:dyDescent="0.2">
      <c r="A18" s="110" t="s">
        <v>230</v>
      </c>
      <c r="B18" s="89">
        <f>'WATER WORKSHEET'!C88</f>
        <v>42000</v>
      </c>
      <c r="C18" s="89">
        <f>'WATER WORKSHEET'!D88</f>
        <v>51242.55</v>
      </c>
      <c r="D18" s="89"/>
      <c r="E18" s="89">
        <f>'WATER WORKSHEET'!F88</f>
        <v>26000</v>
      </c>
      <c r="F18" s="89">
        <f>'WATER WORKSHEET'!G88</f>
        <v>0</v>
      </c>
      <c r="G18" s="89">
        <f>'WATER WORKSHEET'!H88</f>
        <v>22257.99</v>
      </c>
      <c r="H18" s="89">
        <f>'WATER WORKSHEET'!I88</f>
        <v>32009.279999999999</v>
      </c>
      <c r="I18" s="89"/>
      <c r="J18" s="89">
        <f>'WATER WORKSHEET'!K88</f>
        <v>28000</v>
      </c>
      <c r="K18" s="92"/>
      <c r="L18" s="92"/>
      <c r="M18" s="92"/>
    </row>
    <row r="19" spans="1:15" s="73" customFormat="1" ht="15" customHeight="1" x14ac:dyDescent="0.2">
      <c r="A19" s="110" t="s">
        <v>232</v>
      </c>
      <c r="B19" s="89">
        <f>'WATER WORKSHEET'!C93</f>
        <v>3000</v>
      </c>
      <c r="C19" s="89">
        <f>'WATER WORKSHEET'!D93</f>
        <v>7397.67</v>
      </c>
      <c r="D19" s="89"/>
      <c r="E19" s="89">
        <f>'WATER WORKSHEET'!F93</f>
        <v>7000</v>
      </c>
      <c r="F19" s="89">
        <f>'WATER WORKSHEET'!G93</f>
        <v>0</v>
      </c>
      <c r="G19" s="89">
        <f>'WATER WORKSHEET'!H93</f>
        <v>0</v>
      </c>
      <c r="H19" s="89">
        <f>'WATER WORKSHEET'!I93</f>
        <v>0</v>
      </c>
      <c r="I19" s="89"/>
      <c r="J19" s="89">
        <f>'WATER WORKSHEET'!K93</f>
        <v>31000</v>
      </c>
      <c r="K19" s="92"/>
      <c r="L19" s="92"/>
      <c r="M19" s="92"/>
    </row>
    <row r="20" spans="1:15" s="73" customFormat="1" ht="15" customHeight="1" x14ac:dyDescent="0.2">
      <c r="A20" s="110" t="s">
        <v>234</v>
      </c>
      <c r="B20" s="89">
        <f>'WATER WORKSHEET'!C103</f>
        <v>65350</v>
      </c>
      <c r="C20" s="89">
        <f>'WATER WORKSHEET'!D103</f>
        <v>75170.75</v>
      </c>
      <c r="D20" s="89"/>
      <c r="E20" s="89">
        <f>'WATER WORKSHEET'!F103</f>
        <v>140250</v>
      </c>
      <c r="F20" s="89">
        <f>'WATER WORKSHEET'!G103</f>
        <v>0</v>
      </c>
      <c r="G20" s="89">
        <f>'WATER WORKSHEET'!H103</f>
        <v>83493.08</v>
      </c>
      <c r="H20" s="89">
        <f>'WATER WORKSHEET'!I103</f>
        <v>158074.78333333333</v>
      </c>
      <c r="I20" s="89"/>
      <c r="J20" s="89">
        <f>'WATER WORKSHEET'!K103</f>
        <v>125550</v>
      </c>
      <c r="K20" s="92"/>
      <c r="L20" s="92"/>
      <c r="M20" s="92"/>
    </row>
    <row r="21" spans="1:15" s="73" customFormat="1" ht="15" customHeight="1" x14ac:dyDescent="0.2">
      <c r="A21" s="110" t="s">
        <v>236</v>
      </c>
      <c r="B21" s="89">
        <f>'WATER WORKSHEET'!C113</f>
        <v>37500</v>
      </c>
      <c r="C21" s="89">
        <f>'WATER WORKSHEET'!D113</f>
        <v>53883.81</v>
      </c>
      <c r="D21" s="89"/>
      <c r="E21" s="89">
        <f>'WATER WORKSHEET'!F113</f>
        <v>64200</v>
      </c>
      <c r="F21" s="89">
        <f>'WATER WORKSHEET'!G113</f>
        <v>0</v>
      </c>
      <c r="G21" s="89">
        <f>'WATER WORKSHEET'!H113</f>
        <v>39133.760000000002</v>
      </c>
      <c r="H21" s="89">
        <f>'WATER WORKSHEET'!I113</f>
        <v>53249.87999999999</v>
      </c>
      <c r="I21" s="89"/>
      <c r="J21" s="89">
        <f>'WATER WORKSHEET'!K113</f>
        <v>64600</v>
      </c>
      <c r="K21" s="92"/>
      <c r="L21" s="92"/>
      <c r="M21" s="92"/>
    </row>
    <row r="22" spans="1:15" s="73" customFormat="1" ht="15" customHeight="1" x14ac:dyDescent="0.2">
      <c r="A22" s="110" t="s">
        <v>238</v>
      </c>
      <c r="B22" s="89">
        <f>'WATER WORKSHEET'!C119</f>
        <v>75000</v>
      </c>
      <c r="C22" s="89">
        <f>'WATER WORKSHEET'!D119</f>
        <v>31006.270000000004</v>
      </c>
      <c r="D22" s="89"/>
      <c r="E22" s="89">
        <f>'WATER WORKSHEET'!F119</f>
        <v>22000</v>
      </c>
      <c r="F22" s="89">
        <f>'WATER WORKSHEET'!G119</f>
        <v>0</v>
      </c>
      <c r="G22" s="89">
        <f>'WATER WORKSHEET'!H119</f>
        <v>6082.42</v>
      </c>
      <c r="H22" s="89">
        <f>'WATER WORKSHEET'!I119</f>
        <v>8109.8933333333334</v>
      </c>
      <c r="I22" s="89"/>
      <c r="J22" s="89">
        <f>'WATER WORKSHEET'!K119</f>
        <v>22000</v>
      </c>
      <c r="K22" s="92"/>
      <c r="L22" s="92"/>
      <c r="M22" s="92"/>
    </row>
    <row r="23" spans="1:15" s="73" customFormat="1" ht="15" customHeight="1" x14ac:dyDescent="0.2">
      <c r="A23" s="110" t="s">
        <v>240</v>
      </c>
      <c r="B23" s="89">
        <f>'WATER WORKSHEET'!C133</f>
        <v>287434</v>
      </c>
      <c r="C23" s="89">
        <f>'WATER WORKSHEET'!D133</f>
        <v>503510.91</v>
      </c>
      <c r="D23" s="89"/>
      <c r="E23" s="89">
        <f>'WATER WORKSHEET'!F133</f>
        <v>636002.24</v>
      </c>
      <c r="F23" s="89">
        <f>'WATER WORKSHEET'!G133</f>
        <v>278000</v>
      </c>
      <c r="G23" s="89">
        <f>'WATER WORKSHEET'!H133</f>
        <v>301493.01</v>
      </c>
      <c r="H23" s="89">
        <f>'WATER WORKSHEET'!I133</f>
        <v>914002.24</v>
      </c>
      <c r="I23" s="89"/>
      <c r="J23" s="89">
        <f>'WATER WORKSHEET'!K133</f>
        <v>638806.37</v>
      </c>
      <c r="K23" s="92"/>
      <c r="L23" s="92"/>
      <c r="M23" s="92"/>
    </row>
    <row r="24" spans="1:15" s="73" customFormat="1" ht="12" thickBot="1" x14ac:dyDescent="0.25">
      <c r="A24" s="93" t="s">
        <v>299</v>
      </c>
      <c r="B24" s="94">
        <f>SUM(B15:B23)</f>
        <v>1025151</v>
      </c>
      <c r="C24" s="94">
        <f t="shared" ref="C24:J24" si="1">SUM(C15:C23)</f>
        <v>1289174.47</v>
      </c>
      <c r="D24" s="95"/>
      <c r="E24" s="94">
        <f t="shared" si="1"/>
        <v>1492773.24</v>
      </c>
      <c r="F24" s="94">
        <f t="shared" si="1"/>
        <v>278000</v>
      </c>
      <c r="G24" s="94">
        <f t="shared" si="1"/>
        <v>811332.28</v>
      </c>
      <c r="H24" s="94">
        <f t="shared" si="1"/>
        <v>1753323.498772807</v>
      </c>
      <c r="I24" s="95"/>
      <c r="J24" s="94">
        <f t="shared" si="1"/>
        <v>1492746.37</v>
      </c>
      <c r="K24" s="79"/>
      <c r="L24" s="79"/>
      <c r="M24" s="96"/>
    </row>
    <row r="25" spans="1:15" s="87" customFormat="1" ht="9.9499999999999993" customHeight="1" thickTop="1" x14ac:dyDescent="0.2">
      <c r="A25" s="88"/>
      <c r="B25" s="73"/>
      <c r="C25" s="73"/>
      <c r="D25" s="73"/>
      <c r="E25" s="81"/>
      <c r="F25" s="81"/>
      <c r="G25" s="81"/>
      <c r="H25" s="81"/>
      <c r="I25" s="81"/>
      <c r="J25" s="81"/>
      <c r="K25" s="81"/>
      <c r="L25" s="81"/>
      <c r="M25" s="84"/>
      <c r="N25" s="85"/>
      <c r="O25" s="86"/>
    </row>
    <row r="26" spans="1:15" s="53" customFormat="1" ht="39" thickBot="1" x14ac:dyDescent="0.2">
      <c r="A26" s="111" t="s">
        <v>215</v>
      </c>
      <c r="B26" s="51">
        <f>B12-B24</f>
        <v>138959</v>
      </c>
      <c r="C26" s="51">
        <f>C12-C24</f>
        <v>-62594.440000000177</v>
      </c>
      <c r="D26" s="52"/>
      <c r="E26" s="51">
        <f>E12-E24</f>
        <v>-218163.24</v>
      </c>
      <c r="F26" s="51">
        <v>0</v>
      </c>
      <c r="G26" s="51">
        <f t="shared" ref="G26:H26" si="2">G12-G24</f>
        <v>137982.30999999994</v>
      </c>
      <c r="H26" s="51">
        <f t="shared" si="2"/>
        <v>-491214.56543947337</v>
      </c>
      <c r="I26" s="52"/>
      <c r="J26" s="51">
        <f>J12-J24</f>
        <v>-216033.37000000011</v>
      </c>
    </row>
    <row r="27" spans="1:15" s="73" customFormat="1" ht="24.95" customHeight="1" thickTop="1" x14ac:dyDescent="0.2">
      <c r="A27" s="128" t="s">
        <v>28</v>
      </c>
      <c r="B27" s="128"/>
      <c r="C27" s="128"/>
      <c r="D27" s="128"/>
      <c r="E27" s="128"/>
      <c r="F27" s="128"/>
      <c r="G27" s="128"/>
      <c r="H27" s="128"/>
      <c r="I27" s="128"/>
      <c r="J27" s="128"/>
    </row>
    <row r="28" spans="1:15" s="73" customFormat="1" ht="15" customHeight="1" x14ac:dyDescent="0.2">
      <c r="A28" s="97" t="s">
        <v>287</v>
      </c>
      <c r="B28" s="98"/>
      <c r="C28" s="98" t="s">
        <v>28</v>
      </c>
      <c r="D28" s="98"/>
      <c r="E28" s="98" t="s">
        <v>28</v>
      </c>
      <c r="F28" s="98" t="s">
        <v>28</v>
      </c>
      <c r="G28" s="83"/>
      <c r="H28" s="83"/>
      <c r="I28" s="83"/>
      <c r="J28" s="83"/>
      <c r="K28" s="83"/>
    </row>
    <row r="29" spans="1:15" s="73" customFormat="1" ht="15" customHeight="1" x14ac:dyDescent="0.2">
      <c r="A29" s="110" t="s">
        <v>302</v>
      </c>
      <c r="B29" s="98">
        <v>0</v>
      </c>
      <c r="C29" s="98">
        <v>0</v>
      </c>
      <c r="D29" s="89"/>
      <c r="E29" s="98">
        <v>0</v>
      </c>
      <c r="F29" s="98">
        <v>0</v>
      </c>
      <c r="G29" s="98">
        <v>0</v>
      </c>
      <c r="H29" s="98">
        <v>0</v>
      </c>
      <c r="I29" s="83"/>
      <c r="J29" s="98">
        <v>0</v>
      </c>
      <c r="K29" s="83"/>
      <c r="L29" s="83"/>
    </row>
    <row r="30" spans="1:15" s="73" customFormat="1" ht="15" customHeight="1" x14ac:dyDescent="0.2">
      <c r="A30" s="110" t="s">
        <v>301</v>
      </c>
      <c r="B30" s="98">
        <v>0</v>
      </c>
      <c r="C30" s="98">
        <v>0</v>
      </c>
      <c r="D30" s="89"/>
      <c r="E30" s="98">
        <v>0</v>
      </c>
      <c r="F30" s="98">
        <v>0</v>
      </c>
      <c r="G30" s="98">
        <v>0</v>
      </c>
      <c r="H30" s="98">
        <v>0</v>
      </c>
      <c r="I30" s="83"/>
      <c r="J30" s="98">
        <v>0</v>
      </c>
      <c r="K30" s="83"/>
      <c r="L30" s="83"/>
    </row>
    <row r="31" spans="1:15" s="73" customFormat="1" ht="15" customHeight="1" x14ac:dyDescent="0.2">
      <c r="A31" s="110" t="s">
        <v>300</v>
      </c>
      <c r="B31" s="98">
        <v>0</v>
      </c>
      <c r="C31" s="98">
        <v>0</v>
      </c>
      <c r="D31" s="89"/>
      <c r="E31" s="98">
        <v>0</v>
      </c>
      <c r="F31" s="98">
        <v>0</v>
      </c>
      <c r="G31" s="98">
        <v>0</v>
      </c>
      <c r="H31" s="98">
        <v>0</v>
      </c>
      <c r="I31" s="83"/>
      <c r="J31" s="98">
        <v>0</v>
      </c>
      <c r="K31" s="83"/>
      <c r="L31" s="83"/>
    </row>
    <row r="32" spans="1:15" s="73" customFormat="1" ht="15" customHeight="1" x14ac:dyDescent="0.2">
      <c r="A32" s="110" t="s">
        <v>303</v>
      </c>
      <c r="B32" s="98">
        <v>0</v>
      </c>
      <c r="C32" s="98">
        <v>0</v>
      </c>
      <c r="D32" s="89"/>
      <c r="E32" s="98">
        <v>0</v>
      </c>
      <c r="F32" s="98">
        <v>0</v>
      </c>
      <c r="G32" s="98">
        <v>0</v>
      </c>
      <c r="H32" s="98">
        <v>0</v>
      </c>
      <c r="I32" s="83"/>
      <c r="J32" s="98">
        <v>0</v>
      </c>
      <c r="K32" s="83"/>
      <c r="L32" s="83"/>
    </row>
    <row r="33" spans="1:12" s="53" customFormat="1" ht="21.75" thickBot="1" x14ac:dyDescent="0.2">
      <c r="A33" s="97" t="s">
        <v>288</v>
      </c>
      <c r="B33" s="99">
        <f>SUM(B29:B32)</f>
        <v>0</v>
      </c>
      <c r="C33" s="99">
        <f>SUM(C29:C32)</f>
        <v>0</v>
      </c>
      <c r="D33" s="100"/>
      <c r="E33" s="99">
        <f>SUM(E29:E32)</f>
        <v>0</v>
      </c>
      <c r="F33" s="99">
        <f>SUM(F29:F32)</f>
        <v>0</v>
      </c>
      <c r="G33" s="99">
        <f>SUM(G29:G32)</f>
        <v>0</v>
      </c>
      <c r="H33" s="99">
        <f>SUM(H29:H32)</f>
        <v>0</v>
      </c>
      <c r="I33" s="52"/>
      <c r="J33" s="99">
        <f>SUM(J29:J32)</f>
        <v>0</v>
      </c>
      <c r="K33" s="52"/>
      <c r="L33" s="52"/>
    </row>
    <row r="34" spans="1:12" s="73" customFormat="1" ht="24.95" customHeight="1" thickTop="1" x14ac:dyDescent="0.2">
      <c r="A34" s="128" t="s">
        <v>28</v>
      </c>
      <c r="B34" s="128"/>
      <c r="C34" s="128"/>
      <c r="D34" s="128"/>
      <c r="E34" s="128"/>
      <c r="F34" s="128"/>
      <c r="G34" s="128"/>
      <c r="H34" s="128"/>
      <c r="I34" s="128"/>
      <c r="J34" s="128"/>
    </row>
    <row r="35" spans="1:12" s="53" customFormat="1" ht="42" x14ac:dyDescent="0.2">
      <c r="A35" s="97" t="s">
        <v>289</v>
      </c>
      <c r="B35" s="114">
        <f>B26+B33</f>
        <v>138959</v>
      </c>
      <c r="C35" s="114">
        <f>C26+C33</f>
        <v>-62594.440000000177</v>
      </c>
      <c r="D35" s="100"/>
      <c r="E35" s="114">
        <f>E26+E33</f>
        <v>-218163.24</v>
      </c>
      <c r="F35" s="114">
        <f t="shared" ref="F35:J35" si="3">F26+F33</f>
        <v>0</v>
      </c>
      <c r="G35" s="114">
        <f t="shared" si="3"/>
        <v>137982.30999999994</v>
      </c>
      <c r="H35" s="114">
        <f t="shared" si="3"/>
        <v>-491214.56543947337</v>
      </c>
      <c r="I35" s="52"/>
      <c r="J35" s="114">
        <f t="shared" si="3"/>
        <v>-216033.37000000011</v>
      </c>
      <c r="K35" s="52"/>
      <c r="L35" s="52"/>
    </row>
    <row r="36" spans="1:12" s="53" customFormat="1" ht="11.25" x14ac:dyDescent="0.2">
      <c r="A36" s="97" t="s">
        <v>304</v>
      </c>
      <c r="B36" s="121">
        <v>0</v>
      </c>
      <c r="C36" s="121">
        <v>0</v>
      </c>
      <c r="D36" s="100"/>
      <c r="E36" s="121">
        <v>138013.35</v>
      </c>
      <c r="F36" s="121">
        <v>0</v>
      </c>
      <c r="G36" s="121">
        <v>0</v>
      </c>
      <c r="H36" s="121">
        <v>138013.35</v>
      </c>
      <c r="I36" s="115"/>
      <c r="J36" s="121">
        <v>145483.79</v>
      </c>
      <c r="K36" s="52"/>
      <c r="L36" s="52"/>
    </row>
    <row r="37" spans="1:12" s="53" customFormat="1" ht="12" thickBot="1" x14ac:dyDescent="0.25">
      <c r="A37" s="97"/>
      <c r="B37" s="116">
        <f>SUM(B35:B36)</f>
        <v>138959</v>
      </c>
      <c r="C37" s="116">
        <f>SUM(C35:C36)</f>
        <v>-62594.440000000177</v>
      </c>
      <c r="D37" s="100"/>
      <c r="E37" s="116">
        <f>SUM(E35:E36)</f>
        <v>-80149.889999999985</v>
      </c>
      <c r="F37" s="116">
        <f t="shared" ref="F37:J37" si="4">SUM(F35:F36)</f>
        <v>0</v>
      </c>
      <c r="G37" s="116">
        <f t="shared" si="4"/>
        <v>137982.30999999994</v>
      </c>
      <c r="H37" s="116">
        <f t="shared" si="4"/>
        <v>-353201.2154394734</v>
      </c>
      <c r="I37" s="114"/>
      <c r="J37" s="116">
        <f t="shared" si="4"/>
        <v>-70549.580000000104</v>
      </c>
      <c r="K37" s="52"/>
      <c r="L37" s="52"/>
    </row>
    <row r="38" spans="1:12" s="73" customFormat="1" ht="24.95" customHeight="1" x14ac:dyDescent="0.2">
      <c r="A38" s="128" t="s">
        <v>28</v>
      </c>
      <c r="B38" s="128"/>
      <c r="C38" s="128"/>
      <c r="D38" s="128"/>
      <c r="E38" s="128"/>
      <c r="F38" s="128"/>
      <c r="G38" s="128"/>
      <c r="H38" s="128"/>
      <c r="I38" s="128"/>
      <c r="J38" s="128"/>
    </row>
    <row r="39" spans="1:12" s="73" customFormat="1" ht="15" customHeight="1" x14ac:dyDescent="0.2">
      <c r="A39" s="110" t="s">
        <v>290</v>
      </c>
      <c r="B39" s="98">
        <v>6596860</v>
      </c>
      <c r="C39" s="98">
        <v>6596860</v>
      </c>
      <c r="D39" s="89"/>
      <c r="E39" s="98">
        <f>C40</f>
        <v>6534265.5599999996</v>
      </c>
      <c r="F39" s="98">
        <f>C40</f>
        <v>6534265.5599999996</v>
      </c>
      <c r="G39" s="98">
        <f>C40</f>
        <v>6534265.5599999996</v>
      </c>
      <c r="H39" s="98">
        <f>C40</f>
        <v>6534265.5599999996</v>
      </c>
      <c r="I39" s="83"/>
      <c r="J39" s="83">
        <f>H40</f>
        <v>6181064.3445605263</v>
      </c>
      <c r="K39" s="83"/>
      <c r="L39" s="83"/>
    </row>
    <row r="40" spans="1:12" s="73" customFormat="1" ht="15.75" customHeight="1" thickBot="1" x14ac:dyDescent="0.25">
      <c r="A40" s="97" t="s">
        <v>291</v>
      </c>
      <c r="B40" s="99">
        <f>B35+B39</f>
        <v>6735819</v>
      </c>
      <c r="C40" s="99">
        <f>C35+C39</f>
        <v>6534265.5599999996</v>
      </c>
      <c r="D40" s="100"/>
      <c r="E40" s="99">
        <f>E37+E39</f>
        <v>6454115.6699999999</v>
      </c>
      <c r="F40" s="99">
        <f t="shared" ref="F40:J40" si="5">F37+F39</f>
        <v>6534265.5599999996</v>
      </c>
      <c r="G40" s="99">
        <f t="shared" si="5"/>
        <v>6672247.8699999992</v>
      </c>
      <c r="H40" s="99">
        <f t="shared" si="5"/>
        <v>6181064.3445605263</v>
      </c>
      <c r="I40" s="100"/>
      <c r="J40" s="99">
        <f t="shared" si="5"/>
        <v>6110514.7645605262</v>
      </c>
      <c r="K40" s="83"/>
      <c r="L40" s="83"/>
    </row>
    <row r="41" spans="1:12" s="73" customFormat="1" ht="24.95" customHeight="1" thickTop="1" x14ac:dyDescent="0.2">
      <c r="A41" s="128" t="s">
        <v>28</v>
      </c>
      <c r="B41" s="128"/>
      <c r="C41" s="128"/>
      <c r="D41" s="128"/>
      <c r="E41" s="128"/>
      <c r="F41" s="128"/>
      <c r="G41" s="128"/>
      <c r="H41" s="128"/>
      <c r="I41" s="128"/>
      <c r="J41" s="128"/>
    </row>
    <row r="42" spans="1:12" s="73" customFormat="1" ht="15" customHeight="1" x14ac:dyDescent="0.2">
      <c r="A42" s="97" t="s">
        <v>292</v>
      </c>
      <c r="B42" s="98"/>
      <c r="C42" s="98" t="s">
        <v>28</v>
      </c>
      <c r="D42" s="98"/>
      <c r="E42" s="98" t="s">
        <v>28</v>
      </c>
      <c r="F42" s="98" t="s">
        <v>28</v>
      </c>
      <c r="G42" s="83"/>
      <c r="H42" s="83"/>
      <c r="I42" s="83"/>
      <c r="J42" s="83"/>
      <c r="K42" s="83"/>
    </row>
    <row r="43" spans="1:12" s="73" customFormat="1" ht="15" customHeight="1" x14ac:dyDescent="0.2">
      <c r="A43" s="97" t="s">
        <v>293</v>
      </c>
      <c r="K43" s="83"/>
      <c r="L43" s="83"/>
    </row>
    <row r="44" spans="1:12" s="73" customFormat="1" ht="15" customHeight="1" x14ac:dyDescent="0.2">
      <c r="A44" s="117" t="s">
        <v>305</v>
      </c>
      <c r="B44" s="98">
        <v>301364</v>
      </c>
      <c r="C44" s="98">
        <v>301364</v>
      </c>
      <c r="D44" s="89"/>
      <c r="E44" s="122">
        <v>870600</v>
      </c>
      <c r="F44" s="122">
        <v>0</v>
      </c>
      <c r="G44" s="122">
        <v>0</v>
      </c>
      <c r="H44" s="122">
        <v>870600</v>
      </c>
      <c r="I44" s="123"/>
      <c r="J44" s="122">
        <v>800000</v>
      </c>
      <c r="K44" s="83"/>
      <c r="L44" s="83"/>
    </row>
    <row r="45" spans="1:12" s="73" customFormat="1" ht="15" customHeight="1" x14ac:dyDescent="0.2">
      <c r="A45" s="117" t="s">
        <v>306</v>
      </c>
      <c r="B45" s="98">
        <v>466041</v>
      </c>
      <c r="C45" s="98">
        <v>466041</v>
      </c>
      <c r="D45" s="89"/>
      <c r="E45" s="122">
        <v>0</v>
      </c>
      <c r="F45" s="122">
        <v>0</v>
      </c>
      <c r="G45" s="122">
        <v>0</v>
      </c>
      <c r="H45" s="122">
        <v>0</v>
      </c>
      <c r="I45" s="123"/>
      <c r="J45" s="122">
        <v>0</v>
      </c>
      <c r="K45" s="83"/>
      <c r="L45" s="83"/>
    </row>
    <row r="46" spans="1:12" s="73" customFormat="1" ht="15" customHeight="1" x14ac:dyDescent="0.2">
      <c r="A46" s="117" t="s">
        <v>307</v>
      </c>
      <c r="B46" s="98">
        <v>0</v>
      </c>
      <c r="C46" s="98">
        <v>0</v>
      </c>
      <c r="D46" s="89"/>
      <c r="E46" s="122">
        <v>0</v>
      </c>
      <c r="F46" s="122">
        <v>0</v>
      </c>
      <c r="G46" s="122">
        <v>0</v>
      </c>
      <c r="H46" s="122">
        <v>0</v>
      </c>
      <c r="I46" s="123"/>
      <c r="J46" s="122">
        <v>0</v>
      </c>
      <c r="K46" s="83"/>
      <c r="L46" s="83"/>
    </row>
    <row r="47" spans="1:12" s="73" customFormat="1" ht="15" customHeight="1" x14ac:dyDescent="0.2">
      <c r="A47" s="117" t="s">
        <v>308</v>
      </c>
      <c r="B47" s="98">
        <v>0</v>
      </c>
      <c r="C47" s="98">
        <v>0</v>
      </c>
      <c r="D47" s="89"/>
      <c r="E47" s="122">
        <v>0</v>
      </c>
      <c r="F47" s="122">
        <v>0</v>
      </c>
      <c r="G47" s="122">
        <v>0</v>
      </c>
      <c r="H47" s="122">
        <v>0</v>
      </c>
      <c r="I47" s="123"/>
      <c r="J47" s="122">
        <v>0</v>
      </c>
      <c r="K47" s="83"/>
      <c r="L47" s="83"/>
    </row>
    <row r="48" spans="1:12" s="73" customFormat="1" ht="15" customHeight="1" x14ac:dyDescent="0.2">
      <c r="A48" s="117" t="s">
        <v>309</v>
      </c>
      <c r="B48" s="98">
        <v>4606815</v>
      </c>
      <c r="C48" s="98">
        <v>4420004</v>
      </c>
      <c r="D48" s="89"/>
      <c r="E48" s="122">
        <v>4228800</v>
      </c>
      <c r="F48" s="122">
        <v>0</v>
      </c>
      <c r="G48" s="122">
        <v>0</v>
      </c>
      <c r="H48" s="122">
        <v>4228800</v>
      </c>
      <c r="I48" s="123"/>
      <c r="J48" s="122">
        <v>4200000</v>
      </c>
      <c r="K48" s="83"/>
      <c r="L48" s="83"/>
    </row>
    <row r="49" spans="1:15" s="73" customFormat="1" ht="15" customHeight="1" x14ac:dyDescent="0.2">
      <c r="A49" s="117" t="s">
        <v>310</v>
      </c>
      <c r="B49" s="98">
        <v>0</v>
      </c>
      <c r="C49" s="98">
        <v>100000</v>
      </c>
      <c r="D49" s="89"/>
      <c r="E49" s="122">
        <v>0</v>
      </c>
      <c r="F49" s="122">
        <v>0</v>
      </c>
      <c r="G49" s="122">
        <v>0</v>
      </c>
      <c r="H49" s="122">
        <v>0</v>
      </c>
      <c r="I49" s="123"/>
      <c r="J49" s="122">
        <v>0</v>
      </c>
      <c r="K49" s="83"/>
      <c r="L49" s="83"/>
    </row>
    <row r="50" spans="1:15" s="73" customFormat="1" ht="15" customHeight="1" x14ac:dyDescent="0.2">
      <c r="A50" s="117" t="s">
        <v>311</v>
      </c>
      <c r="B50" s="98">
        <v>0</v>
      </c>
      <c r="C50" s="98">
        <v>289150</v>
      </c>
      <c r="D50" s="89"/>
      <c r="E50" s="122">
        <f>E12*0.25</f>
        <v>318652.5</v>
      </c>
      <c r="F50" s="122">
        <v>0</v>
      </c>
      <c r="G50" s="122">
        <v>0</v>
      </c>
      <c r="H50" s="122">
        <f>H12*0.25</f>
        <v>315527.2333333334</v>
      </c>
      <c r="I50" s="123"/>
      <c r="J50" s="122">
        <f>J12*0.25</f>
        <v>319178.25</v>
      </c>
      <c r="K50" s="83"/>
      <c r="L50" s="83"/>
    </row>
    <row r="51" spans="1:15" s="73" customFormat="1" ht="15" customHeight="1" thickBot="1" x14ac:dyDescent="0.25">
      <c r="A51" s="97" t="s">
        <v>294</v>
      </c>
      <c r="B51" s="99">
        <f>SUM(B44:B50)</f>
        <v>5374220</v>
      </c>
      <c r="C51" s="99">
        <f>SUM(C44:C50)</f>
        <v>5576559</v>
      </c>
      <c r="D51" s="100"/>
      <c r="E51" s="99">
        <f>SUM(E44:E50)</f>
        <v>5418052.5</v>
      </c>
      <c r="F51" s="99">
        <f>SUM(F44:F50)</f>
        <v>0</v>
      </c>
      <c r="G51" s="99">
        <f>SUM(G44:G50)</f>
        <v>0</v>
      </c>
      <c r="H51" s="99">
        <f>SUM(H44:H50)</f>
        <v>5414927.2333333334</v>
      </c>
      <c r="I51" s="52"/>
      <c r="J51" s="99">
        <f>SUM(J44:J50)</f>
        <v>5319178.25</v>
      </c>
      <c r="K51" s="83"/>
      <c r="L51" s="83"/>
    </row>
    <row r="52" spans="1:15" s="73" customFormat="1" ht="24.95" customHeight="1" thickTop="1" x14ac:dyDescent="0.2">
      <c r="A52" s="128" t="s">
        <v>28</v>
      </c>
      <c r="B52" s="128"/>
      <c r="C52" s="128"/>
      <c r="D52" s="128"/>
      <c r="E52" s="128"/>
      <c r="F52" s="128"/>
      <c r="G52" s="128"/>
      <c r="H52" s="128"/>
      <c r="I52" s="128"/>
      <c r="J52" s="128"/>
    </row>
    <row r="53" spans="1:15" s="73" customFormat="1" ht="15" customHeight="1" thickBot="1" x14ac:dyDescent="0.25">
      <c r="A53" s="97" t="s">
        <v>295</v>
      </c>
      <c r="B53" s="101">
        <f>B40-B51</f>
        <v>1361599</v>
      </c>
      <c r="C53" s="101">
        <f>C40-C51</f>
        <v>957706.55999999959</v>
      </c>
      <c r="D53" s="100"/>
      <c r="E53" s="101">
        <f>E40-E51</f>
        <v>1036063.1699999999</v>
      </c>
      <c r="F53" s="101">
        <f>F40-F51</f>
        <v>6534265.5599999996</v>
      </c>
      <c r="G53" s="101">
        <f>G40-G51</f>
        <v>6672247.8699999992</v>
      </c>
      <c r="H53" s="101">
        <f>H40-H51</f>
        <v>766137.11122719292</v>
      </c>
      <c r="I53" s="83"/>
      <c r="J53" s="101">
        <f>J40-J51</f>
        <v>791336.51456052624</v>
      </c>
      <c r="K53" s="83"/>
      <c r="L53" s="83"/>
    </row>
    <row r="54" spans="1:15" s="73" customFormat="1" ht="15" customHeight="1" thickTop="1" x14ac:dyDescent="0.2">
      <c r="A54" s="97"/>
      <c r="B54" s="98"/>
      <c r="C54" s="83"/>
      <c r="D54" s="83"/>
      <c r="E54" s="83"/>
      <c r="F54" s="83"/>
      <c r="G54" s="83"/>
      <c r="H54" s="83"/>
      <c r="I54" s="83"/>
      <c r="J54" s="83"/>
      <c r="K54" s="83"/>
      <c r="L54" s="83"/>
    </row>
    <row r="55" spans="1:15" s="73" customFormat="1" ht="15" customHeight="1" x14ac:dyDescent="0.2">
      <c r="A55" s="102" t="s">
        <v>296</v>
      </c>
      <c r="B55" s="103">
        <f>B53/B12</f>
        <v>1.1696480573141714</v>
      </c>
      <c r="C55" s="103">
        <f>C53/C12</f>
        <v>0.78079418918959553</v>
      </c>
      <c r="D55" s="104"/>
      <c r="E55" s="103">
        <f>E53/E12</f>
        <v>0.81284720032009783</v>
      </c>
      <c r="F55" s="103"/>
      <c r="G55" s="103">
        <f>G53/G12</f>
        <v>7.0284897549083274</v>
      </c>
      <c r="H55" s="103">
        <f>H53/H12</f>
        <v>0.60702930705336322</v>
      </c>
      <c r="I55" s="83"/>
      <c r="J55" s="103">
        <f>J53/J12</f>
        <v>0.61982333896539488</v>
      </c>
      <c r="K55" s="83"/>
      <c r="L55" s="83"/>
    </row>
    <row r="56" spans="1:15" s="73" customFormat="1" ht="15" customHeight="1" x14ac:dyDescent="0.2">
      <c r="A56" s="102"/>
      <c r="B56" s="83"/>
      <c r="C56" s="83"/>
      <c r="D56" s="83"/>
      <c r="E56" s="83"/>
      <c r="F56" s="81"/>
      <c r="G56" s="81"/>
      <c r="H56" s="81"/>
      <c r="J56" s="81"/>
      <c r="K56" s="81"/>
      <c r="L56" s="81"/>
      <c r="M56" s="81"/>
      <c r="N56" s="81"/>
      <c r="O56" s="82"/>
    </row>
    <row r="57" spans="1:15" s="73" customFormat="1" ht="15" customHeight="1" x14ac:dyDescent="0.2">
      <c r="A57" s="88"/>
      <c r="B57" s="83"/>
      <c r="C57" s="83"/>
      <c r="D57" s="83"/>
      <c r="E57" s="83"/>
      <c r="F57" s="81"/>
      <c r="G57" s="81"/>
      <c r="H57" s="81"/>
      <c r="J57" s="81"/>
      <c r="K57" s="81"/>
      <c r="L57" s="81"/>
      <c r="M57" s="81"/>
      <c r="N57" s="81"/>
      <c r="O57" s="82"/>
    </row>
    <row r="58" spans="1:15" s="73" customFormat="1" ht="15" customHeight="1" x14ac:dyDescent="0.2">
      <c r="A58" s="88"/>
      <c r="B58" s="83"/>
      <c r="C58" s="83"/>
      <c r="D58" s="83"/>
      <c r="E58" s="83"/>
      <c r="F58" s="81"/>
      <c r="G58" s="81"/>
      <c r="H58" s="81"/>
      <c r="J58" s="81"/>
      <c r="K58" s="81"/>
      <c r="L58" s="81"/>
      <c r="M58" s="81"/>
      <c r="N58" s="81"/>
      <c r="O58" s="82"/>
    </row>
    <row r="59" spans="1:15" s="73" customFormat="1" ht="15" customHeight="1" x14ac:dyDescent="0.2">
      <c r="A59" s="88"/>
      <c r="B59" s="83"/>
      <c r="C59" s="83"/>
      <c r="D59" s="83"/>
      <c r="E59" s="83"/>
      <c r="F59" s="81"/>
      <c r="G59" s="81"/>
      <c r="H59" s="81"/>
      <c r="I59" s="81"/>
      <c r="J59" s="81"/>
      <c r="K59" s="81"/>
      <c r="L59" s="81"/>
      <c r="M59" s="81"/>
      <c r="N59" s="81"/>
      <c r="O59" s="82"/>
    </row>
    <row r="60" spans="1:15" s="73" customFormat="1" ht="15" customHeight="1" x14ac:dyDescent="0.2">
      <c r="A60" s="88"/>
      <c r="B60" s="83"/>
      <c r="C60" s="83"/>
      <c r="D60" s="83"/>
      <c r="E60" s="81"/>
      <c r="F60" s="81"/>
      <c r="G60" s="81"/>
      <c r="H60" s="81"/>
      <c r="I60" s="81"/>
      <c r="J60" s="81"/>
      <c r="K60" s="81"/>
      <c r="L60" s="81"/>
      <c r="M60" s="81"/>
      <c r="N60" s="82"/>
    </row>
    <row r="61" spans="1:15" s="73" customFormat="1" ht="15" customHeight="1" x14ac:dyDescent="0.2">
      <c r="A61" s="88"/>
      <c r="B61" s="83"/>
      <c r="C61" s="83"/>
      <c r="D61" s="83"/>
      <c r="E61" s="81"/>
      <c r="F61" s="81"/>
      <c r="G61" s="81"/>
      <c r="H61" s="81"/>
      <c r="I61" s="81"/>
      <c r="J61" s="81"/>
      <c r="K61" s="81"/>
      <c r="L61" s="81"/>
      <c r="M61" s="81"/>
      <c r="N61" s="82"/>
    </row>
    <row r="62" spans="1:15" s="73" customFormat="1" ht="15" customHeight="1" x14ac:dyDescent="0.2">
      <c r="A62" s="88"/>
      <c r="B62" s="83"/>
      <c r="C62" s="83"/>
      <c r="D62" s="83"/>
      <c r="E62" s="81"/>
      <c r="F62" s="81"/>
      <c r="G62" s="81"/>
      <c r="H62" s="81"/>
      <c r="I62" s="81"/>
      <c r="J62" s="81"/>
      <c r="K62" s="81"/>
      <c r="L62" s="81"/>
      <c r="M62" s="81"/>
      <c r="N62" s="82"/>
    </row>
    <row r="63" spans="1:15" s="73" customFormat="1" ht="15" customHeight="1" x14ac:dyDescent="0.2">
      <c r="A63" s="88"/>
      <c r="B63" s="83"/>
      <c r="C63" s="83"/>
      <c r="D63" s="83"/>
      <c r="E63" s="81"/>
      <c r="F63" s="81"/>
      <c r="G63" s="81"/>
      <c r="H63" s="81"/>
      <c r="I63" s="81"/>
      <c r="J63" s="81"/>
      <c r="K63" s="81"/>
      <c r="L63" s="81"/>
      <c r="M63" s="81"/>
      <c r="N63" s="82"/>
    </row>
    <row r="64" spans="1:15" s="73" customFormat="1" ht="15" customHeight="1" x14ac:dyDescent="0.2">
      <c r="A64" s="88"/>
      <c r="B64" s="83"/>
      <c r="C64" s="83"/>
      <c r="D64" s="83"/>
      <c r="E64" s="81"/>
      <c r="F64" s="81"/>
      <c r="G64" s="81"/>
      <c r="H64" s="81"/>
      <c r="I64" s="81"/>
      <c r="J64" s="81"/>
      <c r="K64" s="81"/>
      <c r="L64" s="81"/>
      <c r="M64" s="81"/>
      <c r="N64" s="82"/>
    </row>
    <row r="65" spans="1:15" s="73" customFormat="1" ht="15" customHeight="1" x14ac:dyDescent="0.2">
      <c r="A65" s="88"/>
      <c r="B65" s="83"/>
      <c r="C65" s="83"/>
      <c r="D65" s="83"/>
      <c r="E65" s="81"/>
      <c r="F65" s="81"/>
      <c r="G65" s="81"/>
      <c r="H65" s="81"/>
      <c r="I65" s="81"/>
      <c r="J65" s="81"/>
      <c r="K65" s="81"/>
      <c r="L65" s="81"/>
      <c r="M65" s="81"/>
      <c r="N65" s="82"/>
    </row>
    <row r="66" spans="1:15" s="73" customFormat="1" ht="15" customHeight="1" x14ac:dyDescent="0.2">
      <c r="A66" s="88"/>
      <c r="B66" s="83"/>
      <c r="C66" s="83"/>
      <c r="D66" s="83"/>
      <c r="E66" s="81"/>
      <c r="F66" s="81"/>
      <c r="G66" s="81"/>
      <c r="H66" s="81"/>
      <c r="I66" s="81"/>
      <c r="J66" s="81"/>
      <c r="K66" s="81"/>
      <c r="L66" s="81"/>
      <c r="M66" s="81"/>
      <c r="N66" s="82"/>
    </row>
    <row r="67" spans="1:15" s="73" customFormat="1" ht="15" customHeight="1" x14ac:dyDescent="0.2">
      <c r="A67" s="88"/>
      <c r="B67" s="83"/>
      <c r="C67" s="83"/>
      <c r="D67" s="83"/>
      <c r="E67" s="81"/>
      <c r="F67" s="81"/>
      <c r="G67" s="81"/>
      <c r="H67" s="81"/>
      <c r="I67" s="81"/>
      <c r="J67" s="81"/>
      <c r="K67" s="81"/>
      <c r="L67" s="81"/>
      <c r="M67" s="81"/>
      <c r="N67" s="82"/>
    </row>
    <row r="68" spans="1:15" s="73" customFormat="1" ht="15" customHeight="1" x14ac:dyDescent="0.2">
      <c r="A68" s="88"/>
      <c r="B68" s="83"/>
      <c r="C68" s="83"/>
      <c r="D68" s="83"/>
      <c r="E68" s="81"/>
      <c r="F68" s="81"/>
      <c r="G68" s="81"/>
      <c r="H68" s="81"/>
      <c r="I68" s="81"/>
      <c r="J68" s="81"/>
      <c r="K68" s="81"/>
      <c r="L68" s="81"/>
      <c r="M68" s="81"/>
      <c r="N68" s="82"/>
    </row>
    <row r="69" spans="1:15" s="73" customFormat="1" ht="15" customHeight="1" x14ac:dyDescent="0.2">
      <c r="A69" s="88"/>
      <c r="B69" s="83"/>
      <c r="C69" s="83"/>
      <c r="D69" s="83"/>
      <c r="E69" s="81"/>
      <c r="F69" s="81"/>
      <c r="G69" s="81"/>
      <c r="H69" s="81"/>
      <c r="I69" s="81"/>
      <c r="J69" s="81"/>
      <c r="K69" s="81"/>
      <c r="L69" s="81"/>
      <c r="M69" s="81"/>
      <c r="N69" s="82"/>
    </row>
    <row r="70" spans="1:15" s="73" customFormat="1" ht="15" customHeight="1" x14ac:dyDescent="0.2">
      <c r="A70" s="88"/>
      <c r="B70" s="83"/>
      <c r="C70" s="83"/>
      <c r="D70" s="83"/>
      <c r="E70" s="81"/>
      <c r="F70" s="81"/>
      <c r="G70" s="81"/>
      <c r="H70" s="81"/>
      <c r="I70" s="81"/>
      <c r="J70" s="81"/>
      <c r="K70" s="81"/>
      <c r="L70" s="81"/>
      <c r="M70" s="81"/>
      <c r="N70" s="82"/>
    </row>
    <row r="71" spans="1:15" s="73" customFormat="1" ht="15" customHeight="1" x14ac:dyDescent="0.2">
      <c r="A71" s="88"/>
      <c r="B71" s="83"/>
      <c r="C71" s="83"/>
      <c r="D71" s="83"/>
      <c r="E71" s="81"/>
      <c r="F71" s="81"/>
      <c r="G71" s="81"/>
      <c r="H71" s="81"/>
      <c r="I71" s="81"/>
      <c r="J71" s="81"/>
      <c r="K71" s="81"/>
      <c r="L71" s="81"/>
      <c r="M71" s="81"/>
      <c r="N71" s="82"/>
    </row>
    <row r="72" spans="1:15" s="73" customFormat="1" ht="15" customHeight="1" x14ac:dyDescent="0.2">
      <c r="A72" s="88"/>
      <c r="B72" s="83"/>
      <c r="C72" s="83"/>
      <c r="D72" s="83"/>
      <c r="E72" s="81"/>
      <c r="F72" s="81"/>
      <c r="G72" s="81"/>
      <c r="H72" s="81"/>
      <c r="I72" s="81"/>
      <c r="J72" s="81"/>
      <c r="K72" s="81"/>
      <c r="L72" s="81"/>
      <c r="M72" s="81"/>
      <c r="N72" s="82"/>
    </row>
    <row r="73" spans="1:15" s="87" customFormat="1" ht="11.25" x14ac:dyDescent="0.2">
      <c r="A73" s="88"/>
      <c r="B73" s="83"/>
      <c r="C73" s="83"/>
      <c r="D73" s="83"/>
      <c r="E73" s="81"/>
      <c r="F73" s="81"/>
      <c r="G73" s="81"/>
      <c r="H73" s="81"/>
      <c r="I73" s="81"/>
      <c r="J73" s="81"/>
      <c r="K73" s="81"/>
      <c r="L73" s="81"/>
      <c r="M73" s="84"/>
      <c r="N73" s="85"/>
      <c r="O73" s="86"/>
    </row>
    <row r="74" spans="1:15" s="87" customFormat="1" ht="11.25" x14ac:dyDescent="0.2">
      <c r="A74" s="88"/>
      <c r="B74" s="83"/>
      <c r="C74" s="83"/>
      <c r="D74" s="83"/>
      <c r="E74" s="81"/>
      <c r="F74" s="81"/>
      <c r="G74" s="81"/>
      <c r="H74" s="81"/>
      <c r="I74" s="81"/>
      <c r="J74" s="81"/>
      <c r="K74" s="81"/>
      <c r="L74" s="81"/>
      <c r="M74" s="84"/>
      <c r="N74" s="85"/>
      <c r="O74" s="86"/>
    </row>
    <row r="75" spans="1:15" s="87" customFormat="1" ht="11.25" x14ac:dyDescent="0.2">
      <c r="A75" s="88"/>
      <c r="B75" s="83"/>
      <c r="C75" s="83"/>
      <c r="D75" s="83"/>
      <c r="E75" s="81"/>
      <c r="F75" s="81"/>
      <c r="G75" s="81"/>
      <c r="H75" s="81"/>
      <c r="I75" s="81"/>
      <c r="J75" s="81"/>
      <c r="K75" s="81"/>
      <c r="L75" s="81"/>
      <c r="M75" s="84"/>
      <c r="N75" s="85"/>
      <c r="O75" s="86"/>
    </row>
    <row r="76" spans="1:15" s="87" customFormat="1" ht="11.25" x14ac:dyDescent="0.2">
      <c r="A76" s="88"/>
      <c r="B76" s="83"/>
      <c r="C76" s="83"/>
      <c r="D76" s="83"/>
      <c r="E76" s="81"/>
      <c r="F76" s="81"/>
      <c r="G76" s="81"/>
      <c r="H76" s="81"/>
      <c r="I76" s="81"/>
      <c r="J76" s="81"/>
      <c r="K76" s="81"/>
      <c r="L76" s="81"/>
      <c r="M76" s="84"/>
      <c r="N76" s="85"/>
      <c r="O76" s="86"/>
    </row>
    <row r="77" spans="1:15" s="87" customFormat="1" ht="11.25" x14ac:dyDescent="0.2">
      <c r="A77" s="88"/>
      <c r="B77" s="83"/>
      <c r="C77" s="83"/>
      <c r="D77" s="83"/>
      <c r="E77" s="81"/>
      <c r="F77" s="81"/>
      <c r="G77" s="81"/>
      <c r="H77" s="81"/>
      <c r="I77" s="81"/>
      <c r="J77" s="81"/>
      <c r="K77" s="81"/>
      <c r="L77" s="81"/>
      <c r="M77" s="84"/>
      <c r="N77" s="85"/>
      <c r="O77" s="86"/>
    </row>
    <row r="78" spans="1:15" s="87" customFormat="1" ht="11.25" x14ac:dyDescent="0.2">
      <c r="A78" s="88"/>
      <c r="B78" s="83"/>
      <c r="C78" s="83"/>
      <c r="D78" s="83"/>
      <c r="E78" s="81"/>
      <c r="F78" s="81"/>
      <c r="G78" s="81"/>
      <c r="H78" s="81"/>
      <c r="I78" s="81"/>
      <c r="J78" s="81"/>
      <c r="K78" s="81"/>
      <c r="L78" s="81"/>
      <c r="M78" s="84"/>
      <c r="N78" s="85"/>
      <c r="O78" s="86"/>
    </row>
    <row r="79" spans="1:15" s="87" customFormat="1" ht="11.25" x14ac:dyDescent="0.2">
      <c r="A79" s="88"/>
      <c r="B79" s="83"/>
      <c r="C79" s="83"/>
      <c r="D79" s="83"/>
      <c r="E79" s="81"/>
      <c r="F79" s="81"/>
      <c r="G79" s="81"/>
      <c r="H79" s="81"/>
      <c r="I79" s="81"/>
      <c r="J79" s="81"/>
      <c r="K79" s="81"/>
      <c r="L79" s="81"/>
      <c r="M79" s="84"/>
      <c r="N79" s="85"/>
      <c r="O79" s="86"/>
    </row>
    <row r="80" spans="1:15" s="87" customFormat="1" ht="11.25" x14ac:dyDescent="0.2">
      <c r="A80" s="88"/>
      <c r="B80" s="83"/>
      <c r="C80" s="83"/>
      <c r="D80" s="83"/>
      <c r="E80" s="81"/>
      <c r="F80" s="81"/>
      <c r="G80" s="81"/>
      <c r="H80" s="81"/>
      <c r="I80" s="81"/>
      <c r="J80" s="81"/>
      <c r="K80" s="81"/>
      <c r="L80" s="81"/>
      <c r="M80" s="84"/>
      <c r="N80" s="85"/>
      <c r="O80" s="86"/>
    </row>
    <row r="81" spans="1:15" s="87" customFormat="1" ht="11.25" x14ac:dyDescent="0.2">
      <c r="A81" s="88"/>
      <c r="B81" s="83"/>
      <c r="C81" s="83"/>
      <c r="D81" s="83"/>
      <c r="E81" s="81"/>
      <c r="F81" s="81"/>
      <c r="G81" s="81"/>
      <c r="H81" s="81"/>
      <c r="I81" s="81"/>
      <c r="J81" s="81"/>
      <c r="K81" s="81"/>
      <c r="L81" s="81"/>
      <c r="M81" s="84"/>
      <c r="N81" s="85"/>
      <c r="O81" s="86"/>
    </row>
    <row r="82" spans="1:15" s="87" customFormat="1" ht="11.25" x14ac:dyDescent="0.2">
      <c r="A82" s="88"/>
      <c r="B82" s="83"/>
      <c r="C82" s="83"/>
      <c r="D82" s="83"/>
      <c r="E82" s="81"/>
      <c r="F82" s="81"/>
      <c r="G82" s="81"/>
      <c r="H82" s="81"/>
      <c r="I82" s="81"/>
      <c r="J82" s="81"/>
      <c r="K82" s="81"/>
      <c r="L82" s="81"/>
      <c r="M82" s="84"/>
      <c r="N82" s="85"/>
      <c r="O82" s="86"/>
    </row>
    <row r="83" spans="1:15" s="87" customFormat="1" ht="11.25" x14ac:dyDescent="0.2">
      <c r="A83" s="88"/>
      <c r="B83" s="83"/>
      <c r="C83" s="83"/>
      <c r="D83" s="83"/>
      <c r="E83" s="81"/>
      <c r="F83" s="81"/>
      <c r="G83" s="81"/>
      <c r="H83" s="81"/>
      <c r="I83" s="81"/>
      <c r="J83" s="81"/>
      <c r="K83" s="81"/>
      <c r="L83" s="81"/>
      <c r="M83" s="84"/>
      <c r="N83" s="85"/>
      <c r="O83" s="86"/>
    </row>
    <row r="84" spans="1:15" s="87" customFormat="1" ht="11.25" x14ac:dyDescent="0.2">
      <c r="A84" s="88"/>
      <c r="B84" s="83"/>
      <c r="C84" s="83"/>
      <c r="D84" s="83"/>
      <c r="E84" s="81"/>
      <c r="F84" s="81"/>
      <c r="G84" s="81"/>
      <c r="H84" s="81"/>
      <c r="I84" s="81"/>
      <c r="J84" s="81"/>
      <c r="K84" s="81"/>
      <c r="L84" s="81"/>
      <c r="M84" s="84"/>
      <c r="N84" s="85"/>
      <c r="O84" s="86"/>
    </row>
    <row r="85" spans="1:15" s="87" customFormat="1" ht="11.25" x14ac:dyDescent="0.2">
      <c r="A85" s="88"/>
      <c r="B85" s="83"/>
      <c r="C85" s="83"/>
      <c r="D85" s="83"/>
      <c r="E85" s="81"/>
      <c r="F85" s="81"/>
      <c r="G85" s="81"/>
      <c r="H85" s="81"/>
      <c r="I85" s="81"/>
      <c r="J85" s="81"/>
      <c r="K85" s="81"/>
      <c r="L85" s="81"/>
      <c r="M85" s="84"/>
      <c r="N85" s="85"/>
      <c r="O85" s="86"/>
    </row>
    <row r="86" spans="1:15" s="87" customFormat="1" ht="11.25" x14ac:dyDescent="0.2">
      <c r="A86" s="88"/>
      <c r="B86" s="83"/>
      <c r="C86" s="83"/>
      <c r="D86" s="83"/>
      <c r="E86" s="81"/>
      <c r="F86" s="81"/>
      <c r="G86" s="81"/>
      <c r="H86" s="81"/>
      <c r="I86" s="81"/>
      <c r="J86" s="81"/>
      <c r="K86" s="81"/>
      <c r="L86" s="81"/>
      <c r="M86" s="84"/>
      <c r="N86" s="85"/>
      <c r="O86" s="86"/>
    </row>
    <row r="87" spans="1:15" s="87" customFormat="1" ht="11.25" x14ac:dyDescent="0.2">
      <c r="A87" s="88"/>
      <c r="B87" s="83"/>
      <c r="C87" s="83"/>
      <c r="D87" s="83"/>
      <c r="E87" s="81"/>
      <c r="F87" s="81"/>
      <c r="G87" s="81"/>
      <c r="H87" s="81"/>
      <c r="I87" s="81"/>
      <c r="J87" s="81"/>
      <c r="K87" s="81"/>
      <c r="L87" s="81"/>
      <c r="M87" s="84"/>
      <c r="N87" s="85"/>
      <c r="O87" s="86"/>
    </row>
    <row r="88" spans="1:15" s="87" customFormat="1" ht="11.25" x14ac:dyDescent="0.2">
      <c r="A88" s="88"/>
      <c r="B88" s="83"/>
      <c r="C88" s="83"/>
      <c r="D88" s="83"/>
      <c r="E88" s="81"/>
      <c r="F88" s="81"/>
      <c r="G88" s="81"/>
      <c r="H88" s="81"/>
      <c r="I88" s="81"/>
      <c r="J88" s="81"/>
      <c r="K88" s="81"/>
      <c r="L88" s="81"/>
      <c r="M88" s="84"/>
      <c r="N88" s="85"/>
      <c r="O88" s="86"/>
    </row>
    <row r="89" spans="1:15" s="87" customFormat="1" ht="11.25" x14ac:dyDescent="0.2">
      <c r="A89" s="88"/>
      <c r="B89" s="83"/>
      <c r="C89" s="83"/>
      <c r="D89" s="83"/>
      <c r="E89" s="81"/>
      <c r="F89" s="81"/>
      <c r="G89" s="81"/>
      <c r="H89" s="81"/>
      <c r="I89" s="81"/>
      <c r="J89" s="81"/>
      <c r="K89" s="81"/>
      <c r="L89" s="81"/>
      <c r="M89" s="84"/>
      <c r="N89" s="85"/>
      <c r="O89" s="86"/>
    </row>
    <row r="90" spans="1:15" s="87" customFormat="1" ht="11.25" x14ac:dyDescent="0.2">
      <c r="A90" s="88"/>
      <c r="B90" s="83"/>
      <c r="C90" s="83"/>
      <c r="D90" s="83"/>
      <c r="E90" s="81"/>
      <c r="F90" s="81"/>
      <c r="G90" s="81"/>
      <c r="H90" s="81"/>
      <c r="I90" s="81"/>
      <c r="J90" s="81"/>
      <c r="K90" s="81"/>
      <c r="L90" s="81"/>
      <c r="M90" s="84"/>
      <c r="N90" s="85"/>
      <c r="O90" s="86"/>
    </row>
    <row r="91" spans="1:15" s="87" customFormat="1" ht="11.25" x14ac:dyDescent="0.2">
      <c r="A91" s="88"/>
      <c r="B91" s="83"/>
      <c r="C91" s="83"/>
      <c r="D91" s="83"/>
      <c r="E91" s="81"/>
      <c r="F91" s="81"/>
      <c r="G91" s="81"/>
      <c r="H91" s="81"/>
      <c r="I91" s="81"/>
      <c r="J91" s="81"/>
      <c r="K91" s="81"/>
      <c r="L91" s="81"/>
      <c r="M91" s="84"/>
      <c r="N91" s="85"/>
      <c r="O91" s="86"/>
    </row>
    <row r="92" spans="1:15" s="87" customFormat="1" ht="11.25" x14ac:dyDescent="0.2">
      <c r="A92" s="88"/>
      <c r="B92" s="83"/>
      <c r="C92" s="83"/>
      <c r="D92" s="83"/>
      <c r="E92" s="81"/>
      <c r="F92" s="81"/>
      <c r="G92" s="81"/>
      <c r="H92" s="81"/>
      <c r="I92" s="81"/>
      <c r="J92" s="81"/>
      <c r="K92" s="81"/>
      <c r="L92" s="81"/>
      <c r="M92" s="84"/>
      <c r="N92" s="85"/>
      <c r="O92" s="86"/>
    </row>
    <row r="93" spans="1:15" s="87" customFormat="1" ht="11.25" x14ac:dyDescent="0.2">
      <c r="A93" s="88"/>
      <c r="B93" s="83"/>
      <c r="C93" s="83"/>
      <c r="D93" s="83"/>
      <c r="E93" s="81"/>
      <c r="F93" s="81"/>
      <c r="G93" s="81"/>
      <c r="H93" s="81"/>
      <c r="I93" s="81"/>
      <c r="J93" s="81"/>
      <c r="K93" s="81"/>
      <c r="L93" s="81"/>
      <c r="M93" s="84"/>
      <c r="N93" s="85"/>
      <c r="O93" s="86"/>
    </row>
    <row r="94" spans="1:15" s="87" customFormat="1" ht="11.25" x14ac:dyDescent="0.2">
      <c r="A94" s="88"/>
      <c r="B94" s="83"/>
      <c r="C94" s="83"/>
      <c r="D94" s="83"/>
      <c r="E94" s="81"/>
      <c r="F94" s="81"/>
      <c r="G94" s="81"/>
      <c r="H94" s="81"/>
      <c r="I94" s="81"/>
      <c r="J94" s="81"/>
      <c r="K94" s="81"/>
      <c r="L94" s="81"/>
      <c r="M94" s="84"/>
      <c r="N94" s="85"/>
      <c r="O94" s="86"/>
    </row>
    <row r="95" spans="1:15" s="87" customFormat="1" ht="11.25" x14ac:dyDescent="0.2">
      <c r="A95" s="88"/>
      <c r="B95" s="83"/>
      <c r="C95" s="83"/>
      <c r="D95" s="83"/>
      <c r="E95" s="81"/>
      <c r="F95" s="81"/>
      <c r="G95" s="81"/>
      <c r="H95" s="81"/>
      <c r="I95" s="81"/>
      <c r="J95" s="81"/>
      <c r="K95" s="81"/>
      <c r="L95" s="81"/>
      <c r="M95" s="84"/>
      <c r="N95" s="85"/>
      <c r="O95" s="86"/>
    </row>
    <row r="96" spans="1:15" s="87" customFormat="1" ht="11.25" x14ac:dyDescent="0.2">
      <c r="A96" s="88"/>
      <c r="B96" s="83"/>
      <c r="C96" s="83"/>
      <c r="D96" s="83"/>
      <c r="E96" s="81"/>
      <c r="F96" s="81"/>
      <c r="G96" s="81"/>
      <c r="H96" s="81"/>
      <c r="I96" s="81"/>
      <c r="J96" s="81"/>
      <c r="K96" s="81"/>
      <c r="L96" s="81"/>
      <c r="M96" s="84"/>
      <c r="N96" s="85"/>
      <c r="O96" s="86"/>
    </row>
    <row r="97" spans="1:15" s="87" customFormat="1" ht="11.25" x14ac:dyDescent="0.2">
      <c r="A97" s="88"/>
      <c r="B97" s="83"/>
      <c r="C97" s="83"/>
      <c r="D97" s="83"/>
      <c r="E97" s="81"/>
      <c r="F97" s="81"/>
      <c r="G97" s="81"/>
      <c r="H97" s="81"/>
      <c r="I97" s="81"/>
      <c r="J97" s="81"/>
      <c r="K97" s="81"/>
      <c r="L97" s="81"/>
      <c r="M97" s="84"/>
      <c r="N97" s="85"/>
      <c r="O97" s="86"/>
    </row>
    <row r="98" spans="1:15" s="87" customFormat="1" ht="11.25" x14ac:dyDescent="0.2">
      <c r="A98" s="88"/>
      <c r="B98" s="83"/>
      <c r="C98" s="83"/>
      <c r="D98" s="83"/>
      <c r="E98" s="81"/>
      <c r="F98" s="81"/>
      <c r="G98" s="81"/>
      <c r="H98" s="81"/>
      <c r="I98" s="81"/>
      <c r="J98" s="81"/>
      <c r="K98" s="81"/>
      <c r="L98" s="81"/>
      <c r="M98" s="84"/>
      <c r="N98" s="85"/>
      <c r="O98" s="86"/>
    </row>
    <row r="99" spans="1:15" s="87" customFormat="1" ht="11.25" x14ac:dyDescent="0.2">
      <c r="A99" s="88"/>
      <c r="B99" s="83"/>
      <c r="C99" s="83"/>
      <c r="D99" s="83"/>
      <c r="E99" s="81"/>
      <c r="F99" s="81"/>
      <c r="G99" s="81"/>
      <c r="H99" s="81"/>
      <c r="I99" s="81"/>
      <c r="J99" s="81"/>
      <c r="K99" s="81"/>
      <c r="L99" s="81"/>
      <c r="M99" s="84"/>
      <c r="N99" s="85"/>
      <c r="O99" s="86"/>
    </row>
    <row r="100" spans="1:15" s="87" customFormat="1" ht="11.25" x14ac:dyDescent="0.2">
      <c r="A100" s="88"/>
      <c r="B100" s="83"/>
      <c r="C100" s="83"/>
      <c r="D100" s="83"/>
      <c r="E100" s="81"/>
      <c r="F100" s="81"/>
      <c r="G100" s="81"/>
      <c r="H100" s="81"/>
      <c r="I100" s="81"/>
      <c r="J100" s="81"/>
      <c r="K100" s="81"/>
      <c r="L100" s="81"/>
      <c r="M100" s="84"/>
      <c r="N100" s="85"/>
      <c r="O100" s="86"/>
    </row>
    <row r="101" spans="1:15" s="87" customFormat="1" ht="11.25" x14ac:dyDescent="0.2">
      <c r="A101" s="88"/>
      <c r="B101" s="83"/>
      <c r="C101" s="83"/>
      <c r="D101" s="83"/>
      <c r="E101" s="81"/>
      <c r="F101" s="81"/>
      <c r="G101" s="81"/>
      <c r="H101" s="81"/>
      <c r="I101" s="81"/>
      <c r="J101" s="81"/>
      <c r="K101" s="81"/>
      <c r="L101" s="81"/>
      <c r="M101" s="84"/>
      <c r="N101" s="85"/>
      <c r="O101" s="86"/>
    </row>
    <row r="102" spans="1:15" s="87" customFormat="1" ht="11.25" x14ac:dyDescent="0.2">
      <c r="A102" s="88"/>
      <c r="B102" s="83"/>
      <c r="C102" s="83"/>
      <c r="D102" s="83"/>
      <c r="E102" s="81"/>
      <c r="F102" s="81"/>
      <c r="G102" s="81"/>
      <c r="H102" s="81"/>
      <c r="I102" s="81"/>
      <c r="J102" s="81"/>
      <c r="K102" s="81"/>
      <c r="L102" s="81"/>
      <c r="M102" s="84"/>
      <c r="N102" s="85"/>
      <c r="O102" s="86"/>
    </row>
    <row r="103" spans="1:15" s="87" customFormat="1" ht="11.25" x14ac:dyDescent="0.2">
      <c r="A103" s="88"/>
      <c r="B103" s="83"/>
      <c r="C103" s="83"/>
      <c r="D103" s="83"/>
      <c r="E103" s="81"/>
      <c r="F103" s="81"/>
      <c r="G103" s="81"/>
      <c r="H103" s="81"/>
      <c r="I103" s="81"/>
      <c r="J103" s="81"/>
      <c r="K103" s="81"/>
      <c r="L103" s="81"/>
      <c r="M103" s="84"/>
      <c r="N103" s="85"/>
      <c r="O103" s="86"/>
    </row>
    <row r="104" spans="1:15" s="87" customFormat="1" ht="11.25" x14ac:dyDescent="0.2">
      <c r="A104" s="88"/>
      <c r="B104" s="83"/>
      <c r="C104" s="83"/>
      <c r="D104" s="83"/>
      <c r="E104" s="81"/>
      <c r="F104" s="81"/>
      <c r="G104" s="81"/>
      <c r="H104" s="81"/>
      <c r="I104" s="81"/>
      <c r="J104" s="81"/>
      <c r="K104" s="81"/>
      <c r="L104" s="81"/>
      <c r="M104" s="84"/>
      <c r="N104" s="85"/>
      <c r="O104" s="86"/>
    </row>
    <row r="105" spans="1:15" s="87" customFormat="1" ht="11.25" x14ac:dyDescent="0.2">
      <c r="A105" s="88"/>
      <c r="B105" s="73"/>
      <c r="C105" s="73"/>
      <c r="D105" s="73"/>
      <c r="E105" s="81"/>
      <c r="F105" s="81"/>
      <c r="G105" s="81"/>
      <c r="H105" s="81"/>
      <c r="I105" s="81"/>
      <c r="J105" s="81"/>
      <c r="K105" s="81"/>
      <c r="L105" s="81"/>
      <c r="M105" s="84"/>
      <c r="N105" s="85"/>
      <c r="O105" s="86"/>
    </row>
    <row r="106" spans="1:15" s="87" customFormat="1" ht="11.25" x14ac:dyDescent="0.2">
      <c r="A106" s="88"/>
      <c r="B106" s="73"/>
      <c r="C106" s="73"/>
      <c r="D106" s="73"/>
      <c r="E106" s="81"/>
      <c r="F106" s="81"/>
      <c r="G106" s="81"/>
      <c r="H106" s="81"/>
      <c r="I106" s="81"/>
      <c r="J106" s="81"/>
      <c r="K106" s="81"/>
      <c r="L106" s="81"/>
      <c r="M106" s="84"/>
      <c r="N106" s="85"/>
      <c r="O106" s="86"/>
    </row>
    <row r="107" spans="1:15" s="87" customFormat="1" ht="11.25" x14ac:dyDescent="0.2">
      <c r="A107" s="88"/>
      <c r="B107" s="73"/>
      <c r="C107" s="73"/>
      <c r="D107" s="73"/>
      <c r="E107" s="81"/>
      <c r="F107" s="81"/>
      <c r="G107" s="81"/>
      <c r="H107" s="81"/>
      <c r="I107" s="81"/>
      <c r="J107" s="81"/>
      <c r="K107" s="81"/>
      <c r="L107" s="81"/>
      <c r="M107" s="84"/>
      <c r="N107" s="85"/>
      <c r="O107" s="86"/>
    </row>
    <row r="108" spans="1:15" s="87" customFormat="1" ht="11.25" x14ac:dyDescent="0.2">
      <c r="A108" s="88"/>
      <c r="B108" s="73"/>
      <c r="C108" s="73"/>
      <c r="D108" s="73"/>
      <c r="E108" s="81"/>
      <c r="F108" s="81"/>
      <c r="G108" s="81"/>
      <c r="H108" s="81"/>
      <c r="I108" s="81"/>
      <c r="J108" s="81"/>
      <c r="K108" s="81"/>
      <c r="L108" s="81"/>
      <c r="M108" s="84"/>
      <c r="N108" s="85"/>
      <c r="O108" s="86"/>
    </row>
    <row r="109" spans="1:15" s="87" customFormat="1" ht="11.25" x14ac:dyDescent="0.2">
      <c r="A109" s="88"/>
      <c r="B109" s="73"/>
      <c r="C109" s="73"/>
      <c r="D109" s="73"/>
      <c r="E109" s="81"/>
      <c r="F109" s="81"/>
      <c r="G109" s="81"/>
      <c r="H109" s="81"/>
      <c r="I109" s="81"/>
      <c r="J109" s="81"/>
      <c r="K109" s="81"/>
      <c r="L109" s="81"/>
      <c r="M109" s="84"/>
      <c r="N109" s="85"/>
      <c r="O109" s="86"/>
    </row>
    <row r="110" spans="1:15" s="87" customFormat="1" ht="11.25" x14ac:dyDescent="0.2">
      <c r="A110" s="88"/>
      <c r="B110" s="73"/>
      <c r="C110" s="73"/>
      <c r="D110" s="73"/>
      <c r="E110" s="81"/>
      <c r="F110" s="81"/>
      <c r="G110" s="81"/>
      <c r="H110" s="81"/>
      <c r="I110" s="81"/>
      <c r="J110" s="81"/>
      <c r="K110" s="81"/>
      <c r="L110" s="81"/>
      <c r="M110" s="84"/>
      <c r="N110" s="85"/>
      <c r="O110" s="86"/>
    </row>
    <row r="111" spans="1:15" s="87" customFormat="1" ht="11.25" x14ac:dyDescent="0.2">
      <c r="A111" s="88"/>
      <c r="B111" s="73"/>
      <c r="C111" s="73"/>
      <c r="D111" s="73"/>
      <c r="E111" s="81"/>
      <c r="F111" s="81"/>
      <c r="G111" s="81"/>
      <c r="H111" s="81"/>
      <c r="I111" s="81"/>
      <c r="J111" s="81"/>
      <c r="K111" s="81"/>
      <c r="L111" s="81"/>
      <c r="M111" s="84"/>
      <c r="N111" s="85"/>
      <c r="O111" s="86"/>
    </row>
    <row r="112" spans="1:15" s="87" customFormat="1" ht="11.25" x14ac:dyDescent="0.2">
      <c r="A112" s="88"/>
      <c r="B112" s="73"/>
      <c r="C112" s="73"/>
      <c r="D112" s="73"/>
      <c r="E112" s="81"/>
      <c r="F112" s="81"/>
      <c r="G112" s="81"/>
      <c r="H112" s="81"/>
      <c r="I112" s="81"/>
      <c r="J112" s="81"/>
      <c r="K112" s="81"/>
      <c r="L112" s="81"/>
      <c r="M112" s="84"/>
      <c r="N112" s="85"/>
      <c r="O112" s="86"/>
    </row>
    <row r="113" spans="1:15" s="87" customFormat="1" ht="11.25" x14ac:dyDescent="0.2">
      <c r="A113" s="88"/>
      <c r="B113" s="73"/>
      <c r="C113" s="73"/>
      <c r="D113" s="73"/>
      <c r="E113" s="81"/>
      <c r="F113" s="81"/>
      <c r="G113" s="81"/>
      <c r="H113" s="81"/>
      <c r="I113" s="81"/>
      <c r="J113" s="81"/>
      <c r="K113" s="81"/>
      <c r="L113" s="81"/>
      <c r="M113" s="84"/>
      <c r="N113" s="85"/>
      <c r="O113" s="86"/>
    </row>
    <row r="114" spans="1:15" s="87" customFormat="1" ht="11.25" x14ac:dyDescent="0.2">
      <c r="A114" s="88"/>
      <c r="B114" s="73"/>
      <c r="C114" s="73"/>
      <c r="D114" s="73"/>
      <c r="E114" s="81"/>
      <c r="F114" s="81"/>
      <c r="G114" s="81"/>
      <c r="H114" s="81"/>
      <c r="I114" s="81"/>
      <c r="J114" s="81"/>
      <c r="K114" s="81"/>
      <c r="L114" s="81"/>
      <c r="M114" s="84"/>
      <c r="N114" s="85"/>
      <c r="O114" s="86"/>
    </row>
    <row r="115" spans="1:15" s="87" customFormat="1" ht="11.25" x14ac:dyDescent="0.2">
      <c r="A115" s="88"/>
      <c r="B115" s="73"/>
      <c r="C115" s="73"/>
      <c r="D115" s="73"/>
      <c r="E115" s="81"/>
      <c r="F115" s="81"/>
      <c r="G115" s="81"/>
      <c r="H115" s="81"/>
      <c r="I115" s="81"/>
      <c r="J115" s="81"/>
      <c r="K115" s="81"/>
      <c r="L115" s="81"/>
      <c r="M115" s="84"/>
      <c r="N115" s="85"/>
      <c r="O115" s="86"/>
    </row>
    <row r="116" spans="1:15" s="87" customFormat="1" ht="11.25" x14ac:dyDescent="0.2">
      <c r="A116" s="88"/>
      <c r="B116" s="73"/>
      <c r="C116" s="73"/>
      <c r="D116" s="73"/>
      <c r="E116" s="81"/>
      <c r="F116" s="81"/>
      <c r="G116" s="81"/>
      <c r="H116" s="81"/>
      <c r="I116" s="81"/>
      <c r="J116" s="81"/>
      <c r="K116" s="81"/>
      <c r="L116" s="81"/>
      <c r="M116" s="84"/>
      <c r="N116" s="85"/>
      <c r="O116" s="86"/>
    </row>
    <row r="117" spans="1:15" s="87" customFormat="1" ht="11.25" x14ac:dyDescent="0.2">
      <c r="A117" s="88"/>
      <c r="B117" s="73"/>
      <c r="C117" s="73"/>
      <c r="D117" s="73"/>
      <c r="E117" s="81"/>
      <c r="F117" s="81"/>
      <c r="G117" s="81"/>
      <c r="H117" s="81"/>
      <c r="I117" s="81"/>
      <c r="J117" s="81"/>
      <c r="K117" s="81"/>
      <c r="L117" s="81"/>
      <c r="M117" s="84"/>
      <c r="N117" s="85"/>
      <c r="O117" s="86"/>
    </row>
    <row r="118" spans="1:15" s="87" customFormat="1" ht="11.25" x14ac:dyDescent="0.2">
      <c r="A118" s="88"/>
      <c r="B118" s="73"/>
      <c r="C118" s="73"/>
      <c r="D118" s="73"/>
      <c r="E118" s="81"/>
      <c r="F118" s="81"/>
      <c r="G118" s="81"/>
      <c r="H118" s="81"/>
      <c r="I118" s="81"/>
      <c r="J118" s="81"/>
      <c r="K118" s="81"/>
      <c r="L118" s="81"/>
      <c r="M118" s="84"/>
      <c r="N118" s="85"/>
      <c r="O118" s="86"/>
    </row>
    <row r="119" spans="1:15" s="87" customFormat="1" ht="11.25" x14ac:dyDescent="0.2">
      <c r="A119" s="88"/>
      <c r="B119" s="73"/>
      <c r="C119" s="73"/>
      <c r="D119" s="73"/>
      <c r="E119" s="81"/>
      <c r="F119" s="81"/>
      <c r="G119" s="81"/>
      <c r="H119" s="81"/>
      <c r="I119" s="81"/>
      <c r="J119" s="81"/>
      <c r="K119" s="81"/>
      <c r="L119" s="81"/>
      <c r="M119" s="84"/>
      <c r="N119" s="85"/>
      <c r="O119" s="86"/>
    </row>
    <row r="120" spans="1:15" s="87" customFormat="1" ht="11.25" x14ac:dyDescent="0.2">
      <c r="A120" s="88"/>
      <c r="B120" s="73"/>
      <c r="C120" s="73"/>
      <c r="D120" s="73"/>
      <c r="E120" s="81"/>
      <c r="F120" s="81"/>
      <c r="G120" s="81"/>
      <c r="H120" s="81"/>
      <c r="I120" s="81"/>
      <c r="J120" s="81"/>
      <c r="K120" s="81"/>
      <c r="L120" s="81"/>
      <c r="M120" s="84"/>
      <c r="N120" s="85"/>
      <c r="O120" s="86"/>
    </row>
    <row r="121" spans="1:15" s="87" customFormat="1" ht="11.25" x14ac:dyDescent="0.2">
      <c r="A121" s="88"/>
      <c r="B121" s="73"/>
      <c r="C121" s="73"/>
      <c r="D121" s="73"/>
      <c r="E121" s="81"/>
      <c r="F121" s="81"/>
      <c r="G121" s="81"/>
      <c r="H121" s="81"/>
      <c r="I121" s="81"/>
      <c r="J121" s="81"/>
      <c r="K121" s="81"/>
      <c r="L121" s="81"/>
      <c r="M121" s="84"/>
      <c r="N121" s="85"/>
      <c r="O121" s="86"/>
    </row>
    <row r="122" spans="1:15" s="87" customFormat="1" ht="11.25" x14ac:dyDescent="0.2">
      <c r="A122" s="88"/>
      <c r="B122" s="73"/>
      <c r="C122" s="73"/>
      <c r="D122" s="73"/>
      <c r="E122" s="81"/>
      <c r="F122" s="81"/>
      <c r="G122" s="81"/>
      <c r="H122" s="81"/>
      <c r="I122" s="81"/>
      <c r="J122" s="81"/>
      <c r="K122" s="81"/>
      <c r="L122" s="81"/>
      <c r="M122" s="84"/>
      <c r="N122" s="85"/>
      <c r="O122" s="86"/>
    </row>
    <row r="123" spans="1:15" s="87" customFormat="1" ht="11.25" x14ac:dyDescent="0.2">
      <c r="A123" s="88"/>
      <c r="B123" s="73"/>
      <c r="C123" s="73"/>
      <c r="D123" s="73"/>
      <c r="E123" s="81"/>
      <c r="F123" s="81"/>
      <c r="G123" s="81"/>
      <c r="H123" s="81"/>
      <c r="I123" s="81"/>
      <c r="J123" s="81"/>
      <c r="K123" s="81"/>
      <c r="L123" s="81"/>
      <c r="M123" s="84"/>
      <c r="N123" s="85"/>
      <c r="O123" s="86"/>
    </row>
    <row r="124" spans="1:15" s="87" customFormat="1" ht="11.25" x14ac:dyDescent="0.2">
      <c r="A124" s="88"/>
      <c r="B124" s="73"/>
      <c r="C124" s="73"/>
      <c r="D124" s="73"/>
      <c r="E124" s="81"/>
      <c r="F124" s="81"/>
      <c r="G124" s="81"/>
      <c r="H124" s="81"/>
      <c r="I124" s="81"/>
      <c r="J124" s="81"/>
      <c r="K124" s="81"/>
      <c r="L124" s="81"/>
      <c r="M124" s="84"/>
      <c r="N124" s="85"/>
      <c r="O124" s="86"/>
    </row>
    <row r="125" spans="1:15" s="87" customFormat="1" ht="11.25" x14ac:dyDescent="0.2">
      <c r="A125" s="88"/>
      <c r="B125" s="73"/>
      <c r="C125" s="73"/>
      <c r="D125" s="73"/>
      <c r="E125" s="81"/>
      <c r="F125" s="81"/>
      <c r="G125" s="81"/>
      <c r="H125" s="81"/>
      <c r="I125" s="81"/>
      <c r="J125" s="81"/>
      <c r="K125" s="81"/>
      <c r="L125" s="81"/>
      <c r="M125" s="84"/>
      <c r="N125" s="85"/>
      <c r="O125" s="86"/>
    </row>
    <row r="126" spans="1:15" s="87" customFormat="1" ht="11.25" x14ac:dyDescent="0.2">
      <c r="A126" s="88"/>
      <c r="B126" s="73"/>
      <c r="C126" s="73"/>
      <c r="D126" s="73"/>
      <c r="E126" s="81"/>
      <c r="F126" s="81"/>
      <c r="G126" s="81"/>
      <c r="H126" s="81"/>
      <c r="I126" s="81"/>
      <c r="J126" s="81"/>
      <c r="K126" s="81"/>
      <c r="L126" s="81"/>
      <c r="M126" s="84"/>
      <c r="N126" s="85"/>
      <c r="O126" s="86"/>
    </row>
    <row r="127" spans="1:15" s="87" customFormat="1" ht="11.25" x14ac:dyDescent="0.2">
      <c r="A127" s="88"/>
      <c r="B127" s="73"/>
      <c r="C127" s="73"/>
      <c r="D127" s="73"/>
      <c r="E127" s="81"/>
      <c r="F127" s="81"/>
      <c r="G127" s="81"/>
      <c r="H127" s="81"/>
      <c r="I127" s="81"/>
      <c r="J127" s="81"/>
      <c r="K127" s="81"/>
      <c r="L127" s="81"/>
      <c r="M127" s="84"/>
      <c r="N127" s="85"/>
      <c r="O127" s="86"/>
    </row>
    <row r="128" spans="1:15" s="87" customFormat="1" ht="11.25" x14ac:dyDescent="0.2">
      <c r="A128" s="88"/>
      <c r="B128" s="73"/>
      <c r="C128" s="73"/>
      <c r="D128" s="73"/>
      <c r="E128" s="81"/>
      <c r="F128" s="81"/>
      <c r="G128" s="81"/>
      <c r="H128" s="81"/>
      <c r="I128" s="81"/>
      <c r="J128" s="81"/>
      <c r="K128" s="81"/>
      <c r="L128" s="81"/>
      <c r="M128" s="84"/>
      <c r="N128" s="85"/>
      <c r="O128" s="86"/>
    </row>
    <row r="129" spans="1:15" s="87" customFormat="1" ht="11.25" x14ac:dyDescent="0.2">
      <c r="A129" s="88"/>
      <c r="B129" s="73"/>
      <c r="C129" s="73"/>
      <c r="D129" s="73"/>
      <c r="E129" s="81"/>
      <c r="F129" s="81"/>
      <c r="G129" s="81"/>
      <c r="H129" s="81"/>
      <c r="I129" s="81"/>
      <c r="J129" s="81"/>
      <c r="K129" s="81"/>
      <c r="L129" s="81"/>
      <c r="M129" s="84"/>
      <c r="N129" s="85"/>
      <c r="O129" s="86"/>
    </row>
    <row r="130" spans="1:15" s="87" customFormat="1" ht="11.25" x14ac:dyDescent="0.2">
      <c r="A130" s="88"/>
      <c r="B130" s="73"/>
      <c r="C130" s="73"/>
      <c r="D130" s="73"/>
      <c r="E130" s="81"/>
      <c r="F130" s="81"/>
      <c r="G130" s="81"/>
      <c r="H130" s="81"/>
      <c r="I130" s="81"/>
      <c r="J130" s="81"/>
      <c r="K130" s="81"/>
      <c r="L130" s="81"/>
      <c r="M130" s="84"/>
      <c r="N130" s="85"/>
      <c r="O130" s="86"/>
    </row>
    <row r="131" spans="1:15" s="87" customFormat="1" ht="11.25" x14ac:dyDescent="0.2">
      <c r="A131" s="88"/>
      <c r="B131" s="73"/>
      <c r="C131" s="73"/>
      <c r="D131" s="73"/>
      <c r="E131" s="81"/>
      <c r="F131" s="81"/>
      <c r="G131" s="81"/>
      <c r="H131" s="81"/>
      <c r="I131" s="81"/>
      <c r="J131" s="81"/>
      <c r="K131" s="81"/>
      <c r="L131" s="81"/>
      <c r="M131" s="84"/>
      <c r="N131" s="85"/>
      <c r="O131" s="86"/>
    </row>
    <row r="132" spans="1:15" s="87" customFormat="1" ht="11.25" x14ac:dyDescent="0.2">
      <c r="A132" s="88"/>
      <c r="B132" s="73"/>
      <c r="C132" s="73"/>
      <c r="D132" s="73"/>
      <c r="E132" s="81"/>
      <c r="F132" s="81"/>
      <c r="G132" s="81"/>
      <c r="H132" s="81"/>
      <c r="I132" s="81"/>
      <c r="J132" s="81"/>
      <c r="K132" s="81"/>
      <c r="L132" s="81"/>
      <c r="M132" s="84"/>
      <c r="N132" s="85"/>
      <c r="O132" s="86"/>
    </row>
    <row r="133" spans="1:15" s="87" customFormat="1" ht="11.25" x14ac:dyDescent="0.2">
      <c r="A133" s="88"/>
      <c r="B133" s="73"/>
      <c r="C133" s="73"/>
      <c r="D133" s="73"/>
      <c r="E133" s="81"/>
      <c r="F133" s="81"/>
      <c r="G133" s="81"/>
      <c r="H133" s="81"/>
      <c r="I133" s="81"/>
      <c r="J133" s="81"/>
      <c r="K133" s="81"/>
      <c r="L133" s="81"/>
      <c r="M133" s="84"/>
      <c r="N133" s="85"/>
      <c r="O133" s="86"/>
    </row>
    <row r="134" spans="1:15" s="87" customFormat="1" ht="11.25" x14ac:dyDescent="0.2">
      <c r="A134" s="88"/>
      <c r="B134" s="73"/>
      <c r="C134" s="73"/>
      <c r="D134" s="73"/>
      <c r="E134" s="81"/>
      <c r="F134" s="81"/>
      <c r="G134" s="81"/>
      <c r="H134" s="81"/>
      <c r="I134" s="81"/>
      <c r="J134" s="81"/>
      <c r="K134" s="81"/>
      <c r="L134" s="81"/>
      <c r="M134" s="84"/>
      <c r="N134" s="85"/>
      <c r="O134" s="86"/>
    </row>
    <row r="135" spans="1:15" s="87" customFormat="1" ht="11.25" x14ac:dyDescent="0.2">
      <c r="A135" s="88"/>
      <c r="B135" s="73"/>
      <c r="C135" s="73"/>
      <c r="D135" s="73"/>
      <c r="E135" s="81"/>
      <c r="F135" s="81"/>
      <c r="G135" s="81"/>
      <c r="H135" s="81"/>
      <c r="I135" s="81"/>
      <c r="J135" s="81"/>
      <c r="K135" s="81"/>
      <c r="L135" s="81"/>
      <c r="M135" s="84"/>
      <c r="N135" s="85"/>
      <c r="O135" s="86"/>
    </row>
    <row r="136" spans="1:15" s="87" customFormat="1" ht="11.25" x14ac:dyDescent="0.2">
      <c r="A136" s="88"/>
      <c r="B136" s="73"/>
      <c r="C136" s="73"/>
      <c r="D136" s="73"/>
      <c r="E136" s="81"/>
      <c r="F136" s="81"/>
      <c r="G136" s="81"/>
      <c r="H136" s="81"/>
      <c r="I136" s="81"/>
      <c r="J136" s="81"/>
      <c r="K136" s="81"/>
      <c r="L136" s="81"/>
      <c r="M136" s="84"/>
      <c r="N136" s="85"/>
      <c r="O136" s="86"/>
    </row>
    <row r="137" spans="1:15" s="87" customFormat="1" ht="11.25" x14ac:dyDescent="0.2">
      <c r="A137" s="88"/>
      <c r="B137" s="73"/>
      <c r="C137" s="73"/>
      <c r="D137" s="73"/>
      <c r="E137" s="81"/>
      <c r="F137" s="81"/>
      <c r="G137" s="81"/>
      <c r="H137" s="81"/>
      <c r="I137" s="81"/>
      <c r="J137" s="81"/>
      <c r="K137" s="81"/>
      <c r="L137" s="81"/>
      <c r="M137" s="84"/>
      <c r="N137" s="85"/>
      <c r="O137" s="86"/>
    </row>
    <row r="138" spans="1:15" s="87" customFormat="1" ht="11.25" x14ac:dyDescent="0.2">
      <c r="A138" s="88"/>
      <c r="B138" s="73"/>
      <c r="C138" s="73"/>
      <c r="D138" s="73"/>
      <c r="E138" s="81"/>
      <c r="F138" s="81"/>
      <c r="G138" s="81"/>
      <c r="H138" s="81"/>
      <c r="I138" s="81"/>
      <c r="J138" s="81"/>
      <c r="K138" s="81"/>
      <c r="L138" s="81"/>
      <c r="M138" s="84"/>
      <c r="N138" s="85"/>
      <c r="O138" s="86"/>
    </row>
    <row r="139" spans="1:15" s="87" customFormat="1" ht="11.25" x14ac:dyDescent="0.2">
      <c r="A139" s="88"/>
      <c r="B139" s="73"/>
      <c r="C139" s="73"/>
      <c r="D139" s="73"/>
      <c r="E139" s="81"/>
      <c r="F139" s="81"/>
      <c r="G139" s="81"/>
      <c r="H139" s="81"/>
      <c r="I139" s="81"/>
      <c r="J139" s="81"/>
      <c r="K139" s="81"/>
      <c r="L139" s="81"/>
      <c r="M139" s="84"/>
      <c r="N139" s="85"/>
      <c r="O139" s="86"/>
    </row>
    <row r="140" spans="1:15" s="87" customFormat="1" ht="11.25" x14ac:dyDescent="0.2">
      <c r="A140" s="88"/>
      <c r="B140" s="73"/>
      <c r="C140" s="73"/>
      <c r="D140" s="73"/>
      <c r="E140" s="81"/>
      <c r="F140" s="81"/>
      <c r="G140" s="81"/>
      <c r="H140" s="81"/>
      <c r="I140" s="81"/>
      <c r="J140" s="81"/>
      <c r="K140" s="81"/>
      <c r="L140" s="81"/>
      <c r="M140" s="84"/>
      <c r="N140" s="85"/>
      <c r="O140" s="86"/>
    </row>
    <row r="141" spans="1:15" s="87" customFormat="1" ht="11.25" x14ac:dyDescent="0.2">
      <c r="A141" s="88"/>
      <c r="B141" s="73"/>
      <c r="C141" s="73"/>
      <c r="D141" s="73"/>
      <c r="E141" s="81"/>
      <c r="F141" s="81"/>
      <c r="G141" s="81"/>
      <c r="H141" s="81"/>
      <c r="I141" s="81"/>
      <c r="J141" s="81"/>
      <c r="K141" s="81"/>
      <c r="L141" s="81"/>
      <c r="M141" s="84"/>
      <c r="N141" s="85"/>
      <c r="O141" s="86"/>
    </row>
    <row r="142" spans="1:15" s="87" customFormat="1" ht="11.25" x14ac:dyDescent="0.2">
      <c r="A142" s="88"/>
      <c r="B142" s="73"/>
      <c r="C142" s="73"/>
      <c r="D142" s="73"/>
      <c r="E142" s="81"/>
      <c r="F142" s="81"/>
      <c r="G142" s="81"/>
      <c r="H142" s="81"/>
      <c r="I142" s="81"/>
      <c r="J142" s="81"/>
      <c r="K142" s="81"/>
      <c r="L142" s="81"/>
      <c r="M142" s="84"/>
      <c r="N142" s="85"/>
      <c r="O142" s="86"/>
    </row>
    <row r="143" spans="1:15" s="87" customFormat="1" ht="11.25" x14ac:dyDescent="0.2">
      <c r="A143" s="88"/>
      <c r="B143" s="73"/>
      <c r="C143" s="73"/>
      <c r="D143" s="73"/>
      <c r="E143" s="81"/>
      <c r="F143" s="81"/>
      <c r="G143" s="81"/>
      <c r="H143" s="81"/>
      <c r="I143" s="81"/>
      <c r="J143" s="81"/>
      <c r="K143" s="81"/>
      <c r="L143" s="81"/>
      <c r="M143" s="84"/>
      <c r="N143" s="85"/>
      <c r="O143" s="86"/>
    </row>
    <row r="144" spans="1:15" s="87" customFormat="1" ht="11.25" x14ac:dyDescent="0.2">
      <c r="A144" s="88"/>
      <c r="B144" s="73"/>
      <c r="C144" s="73"/>
      <c r="D144" s="73"/>
      <c r="E144" s="81"/>
      <c r="F144" s="81"/>
      <c r="G144" s="81"/>
      <c r="H144" s="81"/>
      <c r="I144" s="81"/>
      <c r="J144" s="81"/>
      <c r="K144" s="81"/>
      <c r="L144" s="81"/>
      <c r="M144" s="84"/>
      <c r="N144" s="85"/>
      <c r="O144" s="86"/>
    </row>
    <row r="145" spans="1:15" s="87" customFormat="1" ht="11.25" x14ac:dyDescent="0.2">
      <c r="A145" s="88"/>
      <c r="B145" s="73"/>
      <c r="C145" s="73"/>
      <c r="D145" s="73"/>
      <c r="E145" s="81"/>
      <c r="F145" s="81"/>
      <c r="G145" s="81"/>
      <c r="H145" s="81"/>
      <c r="I145" s="81"/>
      <c r="J145" s="81"/>
      <c r="K145" s="81"/>
      <c r="L145" s="81"/>
      <c r="M145" s="84"/>
      <c r="N145" s="85"/>
      <c r="O145" s="86"/>
    </row>
    <row r="146" spans="1:15" s="87" customFormat="1" ht="11.25" x14ac:dyDescent="0.2">
      <c r="A146" s="88"/>
      <c r="B146" s="73"/>
      <c r="C146" s="73"/>
      <c r="D146" s="73"/>
      <c r="E146" s="81"/>
      <c r="F146" s="81"/>
      <c r="G146" s="81"/>
      <c r="H146" s="81"/>
      <c r="I146" s="81"/>
      <c r="J146" s="81"/>
      <c r="K146" s="81"/>
      <c r="L146" s="81"/>
      <c r="M146" s="84"/>
      <c r="N146" s="85"/>
      <c r="O146" s="86"/>
    </row>
    <row r="147" spans="1:15" s="87" customFormat="1" ht="11.25" x14ac:dyDescent="0.2">
      <c r="A147" s="88"/>
      <c r="B147" s="73"/>
      <c r="C147" s="73"/>
      <c r="D147" s="73"/>
      <c r="E147" s="81"/>
      <c r="F147" s="81"/>
      <c r="G147" s="81"/>
      <c r="H147" s="81"/>
      <c r="I147" s="81"/>
      <c r="J147" s="81"/>
      <c r="K147" s="81"/>
      <c r="L147" s="81"/>
      <c r="M147" s="84"/>
      <c r="N147" s="85"/>
      <c r="O147" s="86"/>
    </row>
    <row r="148" spans="1:15" s="87" customFormat="1" ht="11.25" x14ac:dyDescent="0.2">
      <c r="A148" s="88"/>
      <c r="B148" s="73"/>
      <c r="C148" s="73"/>
      <c r="D148" s="73"/>
      <c r="E148" s="81"/>
      <c r="F148" s="81"/>
      <c r="G148" s="81"/>
      <c r="H148" s="81"/>
      <c r="I148" s="81"/>
      <c r="J148" s="81"/>
      <c r="K148" s="81"/>
      <c r="L148" s="81"/>
      <c r="M148" s="84"/>
      <c r="N148" s="85"/>
      <c r="O148" s="86"/>
    </row>
    <row r="149" spans="1:15" s="87" customFormat="1" ht="11.25" x14ac:dyDescent="0.2">
      <c r="A149" s="88"/>
      <c r="B149" s="73"/>
      <c r="C149" s="73"/>
      <c r="D149" s="73"/>
      <c r="E149" s="81"/>
      <c r="F149" s="81"/>
      <c r="G149" s="81"/>
      <c r="H149" s="81"/>
      <c r="I149" s="81"/>
      <c r="J149" s="81"/>
      <c r="K149" s="81"/>
      <c r="L149" s="81"/>
      <c r="M149" s="84"/>
      <c r="N149" s="85"/>
      <c r="O149" s="86"/>
    </row>
    <row r="150" spans="1:15" s="87" customFormat="1" ht="11.25" x14ac:dyDescent="0.2">
      <c r="A150" s="88"/>
      <c r="B150" s="73"/>
      <c r="C150" s="73"/>
      <c r="D150" s="73"/>
      <c r="E150" s="81"/>
      <c r="F150" s="81"/>
      <c r="G150" s="81"/>
      <c r="H150" s="81"/>
      <c r="I150" s="81"/>
      <c r="J150" s="81"/>
      <c r="K150" s="81"/>
      <c r="L150" s="81"/>
      <c r="M150" s="84"/>
      <c r="N150" s="85"/>
      <c r="O150" s="86"/>
    </row>
    <row r="151" spans="1:15" s="87" customFormat="1" ht="11.25" x14ac:dyDescent="0.2">
      <c r="A151" s="88"/>
      <c r="B151" s="73"/>
      <c r="C151" s="73"/>
      <c r="D151" s="73"/>
      <c r="E151" s="81"/>
      <c r="F151" s="81"/>
      <c r="G151" s="81"/>
      <c r="H151" s="81"/>
      <c r="I151" s="81"/>
      <c r="J151" s="81"/>
      <c r="K151" s="81"/>
      <c r="L151" s="81"/>
      <c r="M151" s="84"/>
      <c r="N151" s="85"/>
      <c r="O151" s="86"/>
    </row>
    <row r="152" spans="1:15" s="87" customFormat="1" ht="11.25" x14ac:dyDescent="0.2">
      <c r="A152" s="88"/>
      <c r="B152" s="73"/>
      <c r="C152" s="73"/>
      <c r="D152" s="73"/>
      <c r="E152" s="81"/>
      <c r="F152" s="81"/>
      <c r="G152" s="81"/>
      <c r="H152" s="81"/>
      <c r="I152" s="81"/>
      <c r="J152" s="81"/>
      <c r="K152" s="81"/>
      <c r="L152" s="81"/>
      <c r="M152" s="84"/>
      <c r="N152" s="85"/>
      <c r="O152" s="86"/>
    </row>
    <row r="153" spans="1:15" s="87" customFormat="1" ht="11.25" x14ac:dyDescent="0.2">
      <c r="A153" s="88"/>
      <c r="B153" s="73"/>
      <c r="C153" s="73"/>
      <c r="D153" s="73"/>
      <c r="E153" s="81"/>
      <c r="F153" s="81"/>
      <c r="G153" s="81"/>
      <c r="H153" s="81"/>
      <c r="I153" s="81"/>
      <c r="J153" s="81"/>
      <c r="K153" s="81"/>
      <c r="L153" s="81"/>
      <c r="M153" s="84"/>
      <c r="N153" s="85"/>
      <c r="O153" s="86"/>
    </row>
    <row r="154" spans="1:15" s="87" customFormat="1" ht="11.25" x14ac:dyDescent="0.2">
      <c r="A154" s="88"/>
      <c r="B154" s="73"/>
      <c r="C154" s="73"/>
      <c r="D154" s="73"/>
      <c r="E154" s="81"/>
      <c r="F154" s="81"/>
      <c r="G154" s="81"/>
      <c r="H154" s="81"/>
      <c r="I154" s="81"/>
      <c r="J154" s="81"/>
      <c r="K154" s="81"/>
      <c r="L154" s="81"/>
      <c r="M154" s="84"/>
      <c r="N154" s="85"/>
      <c r="O154" s="86"/>
    </row>
    <row r="155" spans="1:15" s="87" customFormat="1" ht="11.25" x14ac:dyDescent="0.2">
      <c r="A155" s="88"/>
      <c r="B155" s="73"/>
      <c r="C155" s="73"/>
      <c r="D155" s="73"/>
      <c r="E155" s="81"/>
      <c r="F155" s="81"/>
      <c r="G155" s="81"/>
      <c r="H155" s="81"/>
      <c r="I155" s="81"/>
      <c r="J155" s="81"/>
      <c r="K155" s="81"/>
      <c r="L155" s="81"/>
      <c r="M155" s="84"/>
      <c r="N155" s="85"/>
      <c r="O155" s="86"/>
    </row>
    <row r="156" spans="1:15" s="87" customFormat="1" ht="11.25" x14ac:dyDescent="0.2">
      <c r="A156" s="88"/>
      <c r="B156" s="73"/>
      <c r="C156" s="73"/>
      <c r="D156" s="73"/>
      <c r="E156" s="81"/>
      <c r="F156" s="81"/>
      <c r="G156" s="81"/>
      <c r="H156" s="81"/>
      <c r="I156" s="81"/>
      <c r="J156" s="81"/>
      <c r="K156" s="81"/>
      <c r="L156" s="81"/>
      <c r="M156" s="84"/>
      <c r="N156" s="85"/>
      <c r="O156" s="86"/>
    </row>
    <row r="157" spans="1:15" x14ac:dyDescent="0.25">
      <c r="A157" s="105"/>
      <c r="B157" s="9"/>
      <c r="C157" s="9"/>
      <c r="D157" s="9"/>
      <c r="E157" s="106"/>
      <c r="F157" s="106"/>
      <c r="G157" s="106"/>
      <c r="H157" s="106"/>
      <c r="I157" s="106"/>
      <c r="J157" s="106"/>
      <c r="K157" s="106"/>
      <c r="L157" s="106"/>
    </row>
    <row r="158" spans="1:15" x14ac:dyDescent="0.25">
      <c r="A158" s="105"/>
      <c r="B158" s="9"/>
      <c r="C158" s="9"/>
      <c r="D158" s="9"/>
      <c r="E158" s="106"/>
      <c r="F158" s="106"/>
      <c r="G158" s="106"/>
      <c r="H158" s="106"/>
      <c r="I158" s="106"/>
      <c r="J158" s="106"/>
      <c r="K158" s="106"/>
      <c r="L158" s="106"/>
    </row>
    <row r="159" spans="1:15" x14ac:dyDescent="0.25">
      <c r="A159" s="105"/>
      <c r="B159" s="9"/>
      <c r="C159" s="9"/>
      <c r="D159" s="9"/>
      <c r="E159" s="106"/>
      <c r="F159" s="106"/>
      <c r="G159" s="106"/>
      <c r="H159" s="106"/>
      <c r="I159" s="106"/>
      <c r="J159" s="106"/>
      <c r="K159" s="106"/>
      <c r="L159" s="106"/>
    </row>
    <row r="160" spans="1:15" x14ac:dyDescent="0.25">
      <c r="A160" s="105"/>
      <c r="B160" s="9"/>
      <c r="C160" s="9"/>
      <c r="D160" s="9"/>
      <c r="E160" s="106"/>
      <c r="F160" s="106"/>
      <c r="G160" s="106"/>
      <c r="H160" s="106"/>
      <c r="I160" s="106"/>
      <c r="J160" s="106"/>
      <c r="K160" s="106"/>
      <c r="L160" s="106"/>
    </row>
    <row r="161" spans="1:15" x14ac:dyDescent="0.25">
      <c r="A161" s="105"/>
      <c r="B161" s="9"/>
      <c r="C161" s="9"/>
      <c r="D161" s="9"/>
      <c r="E161" s="106"/>
      <c r="F161" s="106"/>
      <c r="G161" s="106"/>
      <c r="H161" s="106"/>
      <c r="I161" s="106"/>
      <c r="J161" s="106"/>
      <c r="K161" s="106"/>
      <c r="L161" s="106"/>
    </row>
    <row r="162" spans="1:15" x14ac:dyDescent="0.25">
      <c r="A162" s="105"/>
      <c r="B162" s="9"/>
      <c r="C162" s="9"/>
      <c r="D162" s="9"/>
      <c r="E162" s="106"/>
      <c r="F162" s="106"/>
      <c r="G162" s="106"/>
      <c r="H162" s="106"/>
      <c r="I162" s="106"/>
      <c r="J162" s="106"/>
      <c r="K162" s="106"/>
      <c r="L162" s="106"/>
    </row>
    <row r="163" spans="1:15" x14ac:dyDescent="0.25">
      <c r="A163" s="105"/>
      <c r="B163" s="9"/>
      <c r="C163" s="9"/>
      <c r="D163" s="9"/>
      <c r="E163" s="106"/>
      <c r="F163" s="106"/>
      <c r="G163" s="106"/>
      <c r="H163" s="106"/>
      <c r="I163" s="106"/>
      <c r="J163" s="106"/>
      <c r="K163" s="106"/>
      <c r="L163" s="106"/>
    </row>
    <row r="164" spans="1:15" x14ac:dyDescent="0.25">
      <c r="A164" s="105"/>
      <c r="B164" s="9"/>
      <c r="C164" s="9"/>
      <c r="D164" s="9"/>
      <c r="E164" s="106"/>
      <c r="F164" s="106"/>
      <c r="G164" s="106"/>
      <c r="H164" s="106"/>
      <c r="I164" s="106"/>
      <c r="J164" s="106"/>
      <c r="K164" s="106"/>
      <c r="L164" s="106"/>
    </row>
    <row r="165" spans="1:15" x14ac:dyDescent="0.25">
      <c r="A165" s="105"/>
      <c r="B165" s="9"/>
      <c r="C165" s="9"/>
      <c r="D165" s="9"/>
      <c r="E165" s="106"/>
      <c r="F165" s="106"/>
      <c r="G165" s="106"/>
      <c r="H165" s="106"/>
      <c r="I165" s="106"/>
      <c r="J165" s="106"/>
      <c r="K165" s="106"/>
      <c r="L165" s="106"/>
    </row>
    <row r="166" spans="1:15" x14ac:dyDescent="0.25">
      <c r="A166" s="105"/>
      <c r="B166" s="9"/>
      <c r="C166" s="9"/>
      <c r="D166" s="9"/>
      <c r="E166" s="106"/>
      <c r="F166" s="106"/>
      <c r="G166" s="106"/>
      <c r="H166" s="106"/>
      <c r="I166" s="106"/>
      <c r="J166" s="106"/>
      <c r="K166" s="106"/>
      <c r="L166" s="106"/>
    </row>
    <row r="167" spans="1:15" x14ac:dyDescent="0.25">
      <c r="A167" s="105"/>
      <c r="B167" s="9"/>
      <c r="C167" s="9"/>
      <c r="D167" s="9"/>
      <c r="E167" s="106"/>
      <c r="F167" s="106"/>
      <c r="G167" s="106"/>
      <c r="H167" s="106"/>
      <c r="I167" s="106"/>
      <c r="J167" s="106"/>
      <c r="K167" s="106"/>
      <c r="L167" s="106"/>
    </row>
    <row r="168" spans="1:15" s="107" customFormat="1" ht="12.75" x14ac:dyDescent="0.2">
      <c r="A168" s="105"/>
      <c r="B168" s="9"/>
      <c r="C168" s="9"/>
      <c r="D168" s="9"/>
      <c r="E168" s="106"/>
      <c r="F168" s="106"/>
      <c r="G168" s="106"/>
      <c r="H168" s="106"/>
      <c r="I168" s="106"/>
      <c r="J168" s="106"/>
      <c r="K168" s="106"/>
      <c r="L168" s="106"/>
      <c r="N168" s="108"/>
      <c r="O168" s="1"/>
    </row>
    <row r="169" spans="1:15" s="107" customFormat="1" ht="12.75" x14ac:dyDescent="0.2">
      <c r="A169" s="105"/>
      <c r="B169" s="9"/>
      <c r="C169" s="9"/>
      <c r="D169" s="9"/>
      <c r="E169" s="106"/>
      <c r="F169" s="106"/>
      <c r="G169" s="106"/>
      <c r="H169" s="106"/>
      <c r="I169" s="106"/>
      <c r="J169" s="106"/>
      <c r="K169" s="106"/>
      <c r="L169" s="106"/>
      <c r="N169" s="108"/>
      <c r="O169" s="1"/>
    </row>
    <row r="170" spans="1:15" s="107" customFormat="1" ht="12.75" x14ac:dyDescent="0.2">
      <c r="A170" s="105"/>
      <c r="B170" s="9"/>
      <c r="C170" s="9"/>
      <c r="D170" s="9"/>
      <c r="E170" s="106"/>
      <c r="F170" s="106"/>
      <c r="G170" s="106"/>
      <c r="H170" s="106"/>
      <c r="I170" s="106"/>
      <c r="J170" s="106"/>
      <c r="K170" s="106"/>
      <c r="L170" s="106"/>
      <c r="N170" s="108"/>
      <c r="O170" s="1"/>
    </row>
    <row r="171" spans="1:15" s="107" customFormat="1" ht="12.75" x14ac:dyDescent="0.2">
      <c r="A171" s="105"/>
      <c r="B171" s="9"/>
      <c r="C171" s="9"/>
      <c r="D171" s="9"/>
      <c r="E171" s="106"/>
      <c r="F171" s="106"/>
      <c r="G171" s="106"/>
      <c r="H171" s="106"/>
      <c r="I171" s="106"/>
      <c r="J171" s="106"/>
      <c r="K171" s="106"/>
      <c r="L171" s="106"/>
      <c r="N171" s="108"/>
      <c r="O171" s="1"/>
    </row>
    <row r="172" spans="1:15" s="107" customFormat="1" ht="12.75" x14ac:dyDescent="0.2">
      <c r="A172" s="105"/>
      <c r="B172" s="9"/>
      <c r="C172" s="9"/>
      <c r="D172" s="9"/>
      <c r="E172" s="106"/>
      <c r="F172" s="106"/>
      <c r="G172" s="106"/>
      <c r="H172" s="106"/>
      <c r="I172" s="106"/>
      <c r="J172" s="106"/>
      <c r="K172" s="106"/>
      <c r="L172" s="106"/>
      <c r="N172" s="108"/>
      <c r="O172" s="1"/>
    </row>
    <row r="173" spans="1:15" s="107" customFormat="1" ht="12.75" x14ac:dyDescent="0.2">
      <c r="A173" s="105"/>
      <c r="B173" s="9"/>
      <c r="C173" s="9"/>
      <c r="D173" s="9"/>
      <c r="E173" s="106"/>
      <c r="F173" s="106"/>
      <c r="G173" s="106"/>
      <c r="H173" s="106"/>
      <c r="I173" s="106"/>
      <c r="J173" s="106"/>
      <c r="K173" s="106"/>
      <c r="L173" s="106"/>
      <c r="N173" s="108"/>
      <c r="O173" s="1"/>
    </row>
    <row r="174" spans="1:15" s="107" customFormat="1" ht="12.75" x14ac:dyDescent="0.2">
      <c r="A174" s="105"/>
      <c r="B174" s="9"/>
      <c r="C174" s="9"/>
      <c r="D174" s="9"/>
      <c r="E174" s="106"/>
      <c r="F174" s="106"/>
      <c r="G174" s="106"/>
      <c r="H174" s="106"/>
      <c r="I174" s="106"/>
      <c r="J174" s="106"/>
      <c r="K174" s="106"/>
      <c r="L174" s="106"/>
      <c r="N174" s="108"/>
      <c r="O174" s="1"/>
    </row>
    <row r="175" spans="1:15" s="107" customFormat="1" ht="12.75" x14ac:dyDescent="0.2">
      <c r="A175" s="105"/>
      <c r="B175" s="9"/>
      <c r="C175" s="9"/>
      <c r="D175" s="9"/>
      <c r="E175" s="106"/>
      <c r="F175" s="106"/>
      <c r="G175" s="106"/>
      <c r="H175" s="106"/>
      <c r="I175" s="106"/>
      <c r="J175" s="106"/>
      <c r="K175" s="106"/>
      <c r="L175" s="106"/>
      <c r="N175" s="108"/>
      <c r="O175" s="1"/>
    </row>
    <row r="176" spans="1:15" s="107" customFormat="1" ht="12.75" x14ac:dyDescent="0.2">
      <c r="A176" s="105"/>
      <c r="B176" s="9"/>
      <c r="C176" s="9"/>
      <c r="D176" s="9"/>
      <c r="E176" s="106"/>
      <c r="F176" s="106"/>
      <c r="G176" s="106"/>
      <c r="H176" s="106"/>
      <c r="I176" s="106"/>
      <c r="J176" s="106"/>
      <c r="K176" s="106"/>
      <c r="L176" s="106"/>
      <c r="N176" s="108"/>
      <c r="O176" s="1"/>
    </row>
    <row r="177" spans="1:15" s="107" customFormat="1" ht="12.75" x14ac:dyDescent="0.2">
      <c r="A177" s="105"/>
      <c r="B177" s="9"/>
      <c r="C177" s="9"/>
      <c r="D177" s="9"/>
      <c r="E177" s="106"/>
      <c r="F177" s="106"/>
      <c r="G177" s="106"/>
      <c r="H177" s="106"/>
      <c r="I177" s="106"/>
      <c r="J177" s="106"/>
      <c r="K177" s="106"/>
      <c r="L177" s="106"/>
      <c r="N177" s="108"/>
      <c r="O177" s="1"/>
    </row>
    <row r="178" spans="1:15" s="107" customFormat="1" ht="12.75" x14ac:dyDescent="0.2">
      <c r="A178" s="105"/>
      <c r="B178" s="9"/>
      <c r="C178" s="9"/>
      <c r="D178" s="9"/>
      <c r="E178" s="106"/>
      <c r="F178" s="106"/>
      <c r="G178" s="106"/>
      <c r="H178" s="106"/>
      <c r="I178" s="106"/>
      <c r="J178" s="106"/>
      <c r="K178" s="106"/>
      <c r="L178" s="106"/>
      <c r="N178" s="108"/>
      <c r="O178" s="1"/>
    </row>
    <row r="179" spans="1:15" s="107" customFormat="1" ht="12.75" x14ac:dyDescent="0.2">
      <c r="A179" s="105"/>
      <c r="B179" s="9"/>
      <c r="C179" s="9"/>
      <c r="D179" s="9"/>
      <c r="E179" s="106"/>
      <c r="F179" s="106"/>
      <c r="G179" s="106"/>
      <c r="H179" s="106"/>
      <c r="I179" s="106"/>
      <c r="J179" s="106"/>
      <c r="K179" s="106"/>
      <c r="L179" s="106"/>
      <c r="N179" s="108"/>
      <c r="O179" s="1"/>
    </row>
    <row r="180" spans="1:15" s="107" customFormat="1" ht="12.75" x14ac:dyDescent="0.2">
      <c r="A180" s="105"/>
      <c r="B180" s="9"/>
      <c r="C180" s="9"/>
      <c r="D180" s="9"/>
      <c r="E180" s="106"/>
      <c r="F180" s="106"/>
      <c r="G180" s="106"/>
      <c r="H180" s="106"/>
      <c r="I180" s="106"/>
      <c r="J180" s="106"/>
      <c r="K180" s="106"/>
      <c r="L180" s="106"/>
      <c r="N180" s="108"/>
      <c r="O180" s="1"/>
    </row>
    <row r="181" spans="1:15" s="107" customFormat="1" ht="12.75" x14ac:dyDescent="0.2">
      <c r="A181" s="105"/>
      <c r="B181" s="9"/>
      <c r="C181" s="9"/>
      <c r="D181" s="9"/>
      <c r="E181" s="106"/>
      <c r="F181" s="106"/>
      <c r="G181" s="106"/>
      <c r="H181" s="106"/>
      <c r="I181" s="106"/>
      <c r="J181" s="106"/>
      <c r="K181" s="106"/>
      <c r="L181" s="106"/>
      <c r="N181" s="108"/>
      <c r="O181" s="1"/>
    </row>
    <row r="182" spans="1:15" s="107" customFormat="1" ht="12.75" x14ac:dyDescent="0.2">
      <c r="A182" s="105"/>
      <c r="B182" s="9"/>
      <c r="C182" s="9"/>
      <c r="D182" s="9"/>
      <c r="E182" s="106"/>
      <c r="F182" s="106"/>
      <c r="G182" s="106"/>
      <c r="H182" s="106"/>
      <c r="I182" s="106"/>
      <c r="J182" s="106"/>
      <c r="K182" s="106"/>
      <c r="L182" s="106"/>
      <c r="N182" s="108"/>
      <c r="O182" s="1"/>
    </row>
    <row r="183" spans="1:15" s="107" customFormat="1" ht="12.75" x14ac:dyDescent="0.2">
      <c r="A183" s="105"/>
      <c r="B183" s="1"/>
      <c r="C183" s="1"/>
      <c r="D183" s="1"/>
      <c r="N183" s="108"/>
      <c r="O183" s="1"/>
    </row>
  </sheetData>
  <mergeCells count="13">
    <mergeCell ref="A13:J13"/>
    <mergeCell ref="A14:J14"/>
    <mergeCell ref="A1:J1"/>
    <mergeCell ref="A2:J2"/>
    <mergeCell ref="A3:J3"/>
    <mergeCell ref="A4:J4"/>
    <mergeCell ref="A5:A6"/>
    <mergeCell ref="A7:J7"/>
    <mergeCell ref="A34:J34"/>
    <mergeCell ref="A38:J38"/>
    <mergeCell ref="A41:J41"/>
    <mergeCell ref="A52:J52"/>
    <mergeCell ref="A27:J27"/>
  </mergeCells>
  <printOptions horizontalCentered="1"/>
  <pageMargins left="0.25" right="0" top="0" bottom="1" header="0.3" footer="0.3"/>
  <pageSetup fitToHeight="0" orientation="landscape" verticalDpi="598" r:id="rId1"/>
  <headerFooter>
    <oddFooter>&amp;L&amp;D&amp;CWorksheet
Page &amp;P&amp;R&amp;T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BE37-928F-4C91-8F68-75F826A37732}">
  <sheetPr>
    <pageSetUpPr fitToPage="1"/>
  </sheetPr>
  <dimension ref="A1:P141"/>
  <sheetViews>
    <sheetView topLeftCell="A28" workbookViewId="0">
      <selection activeCell="A45" sqref="A45:XFD45"/>
    </sheetView>
  </sheetViews>
  <sheetFormatPr defaultRowHeight="15" x14ac:dyDescent="0.25"/>
  <cols>
    <col min="1" max="1" width="10.42578125" style="1" customWidth="1"/>
    <col min="2" max="2" width="50.7109375" style="1" customWidth="1"/>
    <col min="3" max="4" width="18.7109375" style="1" customWidth="1"/>
    <col min="5" max="5" width="3.7109375" style="2" customWidth="1"/>
    <col min="6" max="9" width="18.7109375" style="2" customWidth="1"/>
    <col min="10" max="10" width="3.7109375" style="46" customWidth="1"/>
    <col min="11" max="11" width="18.7109375" style="2" customWidth="1"/>
    <col min="12" max="12" width="3.7109375" style="46" customWidth="1"/>
    <col min="13" max="13" width="40.7109375" customWidth="1"/>
    <col min="14" max="16" width="30.7109375" customWidth="1"/>
  </cols>
  <sheetData>
    <row r="1" spans="1:15" s="4" customFormat="1" ht="18.75" x14ac:dyDescent="0.3">
      <c r="A1" s="141" t="s">
        <v>204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s="4" customFormat="1" ht="18.75" x14ac:dyDescent="0.3">
      <c r="A2" s="141" t="s">
        <v>207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s="4" customFormat="1" ht="18.75" x14ac:dyDescent="0.3">
      <c r="A3" s="141" t="s">
        <v>208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5" s="5" customFormat="1" ht="50.1" customHeigh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5" s="9" customFormat="1" ht="15.75" customHeight="1" x14ac:dyDescent="0.2">
      <c r="A5" s="136" t="s">
        <v>3</v>
      </c>
      <c r="B5" s="136"/>
      <c r="C5" s="143">
        <v>2020</v>
      </c>
      <c r="D5" s="143"/>
      <c r="E5" s="6"/>
      <c r="F5" s="143">
        <v>2021</v>
      </c>
      <c r="G5" s="143"/>
      <c r="H5" s="143"/>
      <c r="I5" s="143"/>
      <c r="J5" s="6"/>
      <c r="K5" s="7" t="s">
        <v>151</v>
      </c>
      <c r="L5" s="8"/>
      <c r="M5" s="144" t="s">
        <v>205</v>
      </c>
    </row>
    <row r="6" spans="1:15" s="9" customFormat="1" ht="12.75" x14ac:dyDescent="0.2">
      <c r="A6" s="136"/>
      <c r="B6" s="136"/>
      <c r="C6" s="10" t="s">
        <v>0</v>
      </c>
      <c r="D6" s="10" t="s">
        <v>152</v>
      </c>
      <c r="E6" s="11"/>
      <c r="F6" s="10" t="s">
        <v>0</v>
      </c>
      <c r="G6" s="10" t="s">
        <v>1</v>
      </c>
      <c r="H6" s="10" t="s">
        <v>203</v>
      </c>
      <c r="I6" s="10" t="s">
        <v>206</v>
      </c>
      <c r="J6" s="11"/>
      <c r="K6" s="12" t="s">
        <v>2</v>
      </c>
      <c r="L6" s="13"/>
      <c r="M6" s="144"/>
    </row>
    <row r="7" spans="1:15" s="5" customFormat="1" ht="24.95" customHeight="1" x14ac:dyDescent="0.25">
      <c r="A7" s="140" t="s">
        <v>28</v>
      </c>
      <c r="B7" s="140"/>
      <c r="C7" s="140"/>
      <c r="D7" s="140"/>
      <c r="E7" s="140"/>
      <c r="F7" s="140"/>
      <c r="G7" s="140"/>
      <c r="H7" s="140"/>
      <c r="I7" s="140"/>
      <c r="J7" s="40"/>
      <c r="L7" s="48"/>
    </row>
    <row r="8" spans="1:15" s="5" customFormat="1" ht="15" customHeight="1" x14ac:dyDescent="0.25">
      <c r="A8" s="133" t="s">
        <v>209</v>
      </c>
      <c r="B8" s="133"/>
      <c r="C8" s="133"/>
      <c r="D8" s="133"/>
      <c r="E8" s="133"/>
      <c r="F8" s="133"/>
      <c r="G8" s="133"/>
      <c r="H8" s="133"/>
      <c r="I8" s="133"/>
      <c r="J8" s="41"/>
      <c r="K8" s="14"/>
      <c r="L8" s="41"/>
      <c r="M8" s="9"/>
      <c r="N8" s="9"/>
      <c r="O8" s="9"/>
    </row>
    <row r="9" spans="1:15" ht="15" customHeight="1" x14ac:dyDescent="0.25">
      <c r="A9" s="9" t="s">
        <v>4</v>
      </c>
      <c r="B9" s="24" t="s">
        <v>5</v>
      </c>
      <c r="C9" s="28">
        <v>1100000</v>
      </c>
      <c r="D9" s="28">
        <v>1159560.6399999999</v>
      </c>
      <c r="E9" s="29"/>
      <c r="F9" s="28">
        <v>1200000</v>
      </c>
      <c r="G9" s="28">
        <v>0</v>
      </c>
      <c r="H9" s="28">
        <v>887506.63</v>
      </c>
      <c r="I9" s="28">
        <f>(H9/9)*12</f>
        <v>1183342.1733333333</v>
      </c>
      <c r="J9" s="29"/>
      <c r="K9" s="28">
        <v>1200000</v>
      </c>
      <c r="L9" s="29"/>
      <c r="M9" s="9"/>
      <c r="N9" s="9"/>
      <c r="O9" s="9"/>
    </row>
    <row r="10" spans="1:15" ht="15" customHeight="1" x14ac:dyDescent="0.25">
      <c r="A10" s="9" t="s">
        <v>6</v>
      </c>
      <c r="B10" s="24" t="s">
        <v>7</v>
      </c>
      <c r="C10" s="28">
        <v>0</v>
      </c>
      <c r="D10" s="28">
        <v>9810</v>
      </c>
      <c r="E10" s="29"/>
      <c r="F10" s="28">
        <v>10000</v>
      </c>
      <c r="G10" s="28">
        <v>0</v>
      </c>
      <c r="H10" s="28">
        <v>2105</v>
      </c>
      <c r="I10" s="28">
        <f>(H10/9)*12</f>
        <v>2806.6666666666665</v>
      </c>
      <c r="J10" s="29"/>
      <c r="K10" s="28">
        <v>10000</v>
      </c>
      <c r="L10" s="29"/>
      <c r="M10" s="9"/>
      <c r="N10" s="9"/>
      <c r="O10" s="9"/>
    </row>
    <row r="11" spans="1:15" ht="15" customHeight="1" x14ac:dyDescent="0.25">
      <c r="A11" s="9" t="s">
        <v>8</v>
      </c>
      <c r="B11" s="24" t="s">
        <v>9</v>
      </c>
      <c r="C11" s="28">
        <v>0</v>
      </c>
      <c r="D11" s="28">
        <v>425</v>
      </c>
      <c r="E11" s="29"/>
      <c r="F11" s="28">
        <v>500</v>
      </c>
      <c r="G11" s="28">
        <v>0</v>
      </c>
      <c r="H11" s="28">
        <v>380</v>
      </c>
      <c r="I11" s="28">
        <f>(H11/9)*12</f>
        <v>506.66666666666663</v>
      </c>
      <c r="J11" s="29"/>
      <c r="K11" s="28">
        <v>500</v>
      </c>
      <c r="L11" s="29"/>
      <c r="M11" s="9"/>
      <c r="N11" s="9"/>
      <c r="O11" s="9"/>
    </row>
    <row r="12" spans="1:15" ht="15.75" customHeight="1" thickBot="1" x14ac:dyDescent="0.3">
      <c r="A12" s="137" t="s">
        <v>219</v>
      </c>
      <c r="B12" s="137"/>
      <c r="C12" s="30">
        <f>SUM(C9:C11)</f>
        <v>1100000</v>
      </c>
      <c r="D12" s="30">
        <f>SUM(D9:D11)</f>
        <v>1169795.6399999999</v>
      </c>
      <c r="E12" s="31"/>
      <c r="F12" s="30">
        <f>SUM(F9:F11)</f>
        <v>1210500</v>
      </c>
      <c r="G12" s="30">
        <f>SUM(G9:G11)</f>
        <v>0</v>
      </c>
      <c r="H12" s="30">
        <f>SUM(H9:H11)</f>
        <v>889991.63</v>
      </c>
      <c r="I12" s="30">
        <f>SUM(I9:I11)</f>
        <v>1186655.5066666668</v>
      </c>
      <c r="J12" s="31"/>
      <c r="K12" s="30">
        <f>SUM(K9:K11)</f>
        <v>1210500</v>
      </c>
      <c r="L12" s="31"/>
      <c r="M12" s="9"/>
      <c r="N12" s="9"/>
      <c r="O12" s="9"/>
    </row>
    <row r="13" spans="1:15" s="5" customFormat="1" ht="24.95" customHeight="1" thickTop="1" x14ac:dyDescent="0.25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</row>
    <row r="14" spans="1:15" ht="15" customHeight="1" x14ac:dyDescent="0.25">
      <c r="A14" s="139" t="s">
        <v>217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9"/>
      <c r="O14" s="9"/>
    </row>
    <row r="15" spans="1:15" ht="15" customHeight="1" x14ac:dyDescent="0.25">
      <c r="A15" s="9" t="s">
        <v>10</v>
      </c>
      <c r="B15" s="15" t="s">
        <v>11</v>
      </c>
      <c r="C15" s="28">
        <v>13500</v>
      </c>
      <c r="D15" s="28">
        <v>13385.89</v>
      </c>
      <c r="E15" s="29"/>
      <c r="F15" s="28">
        <v>13500</v>
      </c>
      <c r="G15" s="28">
        <v>0</v>
      </c>
      <c r="H15" s="28">
        <v>12857.89</v>
      </c>
      <c r="I15" s="28">
        <v>13500</v>
      </c>
      <c r="J15" s="29"/>
      <c r="K15" s="28">
        <v>13500</v>
      </c>
      <c r="L15" s="29"/>
      <c r="M15" s="9"/>
      <c r="N15" s="9"/>
      <c r="O15" s="9"/>
    </row>
    <row r="16" spans="1:15" ht="15" customHeight="1" x14ac:dyDescent="0.25">
      <c r="A16" s="9" t="s">
        <v>12</v>
      </c>
      <c r="B16" s="15" t="s">
        <v>13</v>
      </c>
      <c r="C16" s="28">
        <v>3600</v>
      </c>
      <c r="D16" s="28">
        <v>3600</v>
      </c>
      <c r="E16" s="29"/>
      <c r="F16" s="28">
        <v>3600</v>
      </c>
      <c r="G16" s="28">
        <v>0</v>
      </c>
      <c r="H16" s="28">
        <v>2700</v>
      </c>
      <c r="I16" s="28">
        <f>(H16/9)*12</f>
        <v>3600</v>
      </c>
      <c r="J16" s="29"/>
      <c r="K16" s="28">
        <v>3600</v>
      </c>
      <c r="L16" s="29"/>
      <c r="M16" s="9"/>
      <c r="N16" s="9"/>
      <c r="O16" s="9"/>
    </row>
    <row r="17" spans="1:16" ht="15.75" customHeight="1" thickBot="1" x14ac:dyDescent="0.3">
      <c r="A17" s="137" t="s">
        <v>218</v>
      </c>
      <c r="B17" s="137"/>
      <c r="C17" s="30">
        <f>SUM(C15:C16)</f>
        <v>17100</v>
      </c>
      <c r="D17" s="30">
        <f>SUM(D15:D16)</f>
        <v>16985.89</v>
      </c>
      <c r="E17" s="31"/>
      <c r="F17" s="30">
        <f>SUM(F15:F16)</f>
        <v>17100</v>
      </c>
      <c r="G17" s="30">
        <f>SUM(G15:G16)</f>
        <v>0</v>
      </c>
      <c r="H17" s="30">
        <f>SUM(H15:H16)</f>
        <v>15557.89</v>
      </c>
      <c r="I17" s="30">
        <f>SUM(I15:I16)</f>
        <v>17100</v>
      </c>
      <c r="J17" s="31"/>
      <c r="K17" s="30">
        <f>SUM(K15:K16)</f>
        <v>17100</v>
      </c>
      <c r="L17" s="31"/>
      <c r="M17" s="9"/>
      <c r="N17" s="9"/>
      <c r="O17" s="9"/>
    </row>
    <row r="18" spans="1:16" s="5" customFormat="1" ht="24.95" customHeight="1" thickTop="1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</row>
    <row r="19" spans="1:16" ht="15" customHeight="1" x14ac:dyDescent="0.25">
      <c r="A19" s="139" t="s">
        <v>220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9"/>
      <c r="O19" s="9"/>
    </row>
    <row r="20" spans="1:16" ht="15" customHeight="1" x14ac:dyDescent="0.25">
      <c r="A20" s="9" t="s">
        <v>14</v>
      </c>
      <c r="B20" s="15" t="s">
        <v>15</v>
      </c>
      <c r="C20" s="28">
        <v>30000</v>
      </c>
      <c r="D20" s="28">
        <v>25625</v>
      </c>
      <c r="E20" s="29"/>
      <c r="F20" s="28">
        <v>30000</v>
      </c>
      <c r="G20" s="28">
        <v>0</v>
      </c>
      <c r="H20" s="28">
        <v>25275</v>
      </c>
      <c r="I20" s="28">
        <f>(H20/9)*12</f>
        <v>33700</v>
      </c>
      <c r="J20" s="29"/>
      <c r="K20" s="28">
        <v>33500</v>
      </c>
      <c r="L20" s="29"/>
      <c r="M20" s="9"/>
      <c r="N20" s="9"/>
      <c r="O20" s="9"/>
    </row>
    <row r="21" spans="1:16" ht="15" customHeight="1" x14ac:dyDescent="0.25">
      <c r="A21" s="9" t="s">
        <v>16</v>
      </c>
      <c r="B21" s="15" t="s">
        <v>17</v>
      </c>
      <c r="C21" s="28">
        <v>3500</v>
      </c>
      <c r="D21" s="28">
        <v>3774.75</v>
      </c>
      <c r="E21" s="29"/>
      <c r="F21" s="28">
        <v>4000</v>
      </c>
      <c r="G21" s="28">
        <v>0</v>
      </c>
      <c r="H21" s="28">
        <v>3432.71</v>
      </c>
      <c r="I21" s="28">
        <f>(H21/9)*12</f>
        <v>4576.9466666666667</v>
      </c>
      <c r="J21" s="29"/>
      <c r="K21" s="28">
        <v>15000</v>
      </c>
      <c r="L21" s="29"/>
      <c r="M21" s="9" t="s">
        <v>298</v>
      </c>
      <c r="N21" s="9"/>
      <c r="O21" s="9"/>
    </row>
    <row r="22" spans="1:16" ht="15" customHeight="1" x14ac:dyDescent="0.25">
      <c r="A22" s="9" t="s">
        <v>18</v>
      </c>
      <c r="B22" s="15" t="s">
        <v>19</v>
      </c>
      <c r="C22" s="28">
        <v>1000</v>
      </c>
      <c r="D22" s="28">
        <v>521.78</v>
      </c>
      <c r="E22" s="29"/>
      <c r="F22" s="28">
        <v>550</v>
      </c>
      <c r="G22" s="28">
        <v>0</v>
      </c>
      <c r="H22" s="28">
        <v>240.33</v>
      </c>
      <c r="I22" s="28">
        <f>(H22/9)*12</f>
        <v>320.44</v>
      </c>
      <c r="J22" s="29"/>
      <c r="K22" s="28">
        <v>325</v>
      </c>
      <c r="L22" s="29"/>
      <c r="M22" s="9"/>
      <c r="N22" s="9"/>
      <c r="O22" s="9"/>
    </row>
    <row r="23" spans="1:16" ht="15" customHeight="1" x14ac:dyDescent="0.25">
      <c r="A23" s="9" t="s">
        <v>20</v>
      </c>
      <c r="B23" s="15" t="s">
        <v>21</v>
      </c>
      <c r="C23" s="28">
        <v>500</v>
      </c>
      <c r="D23" s="28">
        <v>448.96</v>
      </c>
      <c r="E23" s="29"/>
      <c r="F23" s="28">
        <v>450</v>
      </c>
      <c r="G23" s="28">
        <v>0</v>
      </c>
      <c r="H23" s="28">
        <v>209.94</v>
      </c>
      <c r="I23" s="28">
        <f>(H23/9)*12</f>
        <v>279.92</v>
      </c>
      <c r="J23" s="29"/>
      <c r="K23" s="28">
        <v>280</v>
      </c>
      <c r="L23" s="29"/>
      <c r="M23" s="9"/>
      <c r="N23" s="9"/>
      <c r="O23" s="9"/>
    </row>
    <row r="24" spans="1:16" ht="15" customHeight="1" x14ac:dyDescent="0.25">
      <c r="A24" s="9" t="s">
        <v>22</v>
      </c>
      <c r="B24" s="15" t="s">
        <v>23</v>
      </c>
      <c r="C24" s="28">
        <v>10</v>
      </c>
      <c r="D24" s="28">
        <v>8.23</v>
      </c>
      <c r="E24" s="29"/>
      <c r="F24" s="28">
        <v>10</v>
      </c>
      <c r="G24" s="28">
        <v>0</v>
      </c>
      <c r="H24" s="28">
        <v>5.47</v>
      </c>
      <c r="I24" s="28">
        <f>(H24/9)*12</f>
        <v>7.293333333333333</v>
      </c>
      <c r="J24" s="29"/>
      <c r="K24" s="28">
        <v>8</v>
      </c>
      <c r="L24" s="29"/>
      <c r="M24" s="9"/>
      <c r="N24" s="9"/>
      <c r="O24" s="9"/>
    </row>
    <row r="25" spans="1:16" s="3" customFormat="1" ht="15.75" customHeight="1" thickBot="1" x14ac:dyDescent="0.3">
      <c r="A25" s="137" t="s">
        <v>221</v>
      </c>
      <c r="B25" s="137"/>
      <c r="C25" s="30">
        <f>SUM(C20:C24)</f>
        <v>35010</v>
      </c>
      <c r="D25" s="30">
        <f>SUM(D20:D24)</f>
        <v>30378.719999999998</v>
      </c>
      <c r="E25" s="31"/>
      <c r="F25" s="30">
        <f>SUM(F20:F24)</f>
        <v>35010</v>
      </c>
      <c r="G25" s="30">
        <f>SUM(G20:G24)</f>
        <v>0</v>
      </c>
      <c r="H25" s="30">
        <f>SUM(H20:H24)</f>
        <v>29163.45</v>
      </c>
      <c r="I25" s="30">
        <f>SUM(I20:I24)</f>
        <v>38884.600000000006</v>
      </c>
      <c r="J25" s="31"/>
      <c r="K25" s="30">
        <f>SUM(K20:K24)</f>
        <v>49113</v>
      </c>
      <c r="L25" s="31"/>
      <c r="M25" s="17"/>
      <c r="N25" s="17"/>
      <c r="O25" s="17"/>
    </row>
    <row r="26" spans="1:16" s="5" customFormat="1" ht="24.95" customHeight="1" thickTop="1" x14ac:dyDescent="0.2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1:16" ht="15" customHeight="1" x14ac:dyDescent="0.25">
      <c r="A27" s="139" t="s">
        <v>222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9"/>
      <c r="O27" s="9"/>
      <c r="P27" s="9"/>
    </row>
    <row r="28" spans="1:16" ht="15" customHeight="1" x14ac:dyDescent="0.25">
      <c r="A28" s="9" t="s">
        <v>24</v>
      </c>
      <c r="B28" s="15" t="s">
        <v>25</v>
      </c>
      <c r="C28" s="28">
        <v>12000</v>
      </c>
      <c r="D28" s="28">
        <f>9167.85+251.93</f>
        <v>9419.7800000000007</v>
      </c>
      <c r="E28" s="29"/>
      <c r="F28" s="28">
        <v>12000</v>
      </c>
      <c r="G28" s="28">
        <v>0</v>
      </c>
      <c r="H28" s="28">
        <f>14366.6+235.02</f>
        <v>14601.62</v>
      </c>
      <c r="I28" s="28">
        <f>(H28/9)*12</f>
        <v>19468.826666666668</v>
      </c>
      <c r="J28" s="29"/>
      <c r="K28" s="28">
        <v>0</v>
      </c>
      <c r="L28" s="29"/>
      <c r="M28" s="9"/>
      <c r="N28" s="9"/>
      <c r="O28" s="9"/>
    </row>
    <row r="29" spans="1:16" s="3" customFormat="1" ht="15.75" customHeight="1" thickBot="1" x14ac:dyDescent="0.3">
      <c r="A29" s="137" t="s">
        <v>223</v>
      </c>
      <c r="B29" s="137"/>
      <c r="C29" s="30">
        <f>SUM(C28:C28)</f>
        <v>12000</v>
      </c>
      <c r="D29" s="30">
        <f>SUM(D28:D28)</f>
        <v>9419.7800000000007</v>
      </c>
      <c r="E29" s="31"/>
      <c r="F29" s="30">
        <f>SUM(F28:F28)</f>
        <v>12000</v>
      </c>
      <c r="G29" s="30">
        <f>SUM(G28:G28)</f>
        <v>0</v>
      </c>
      <c r="H29" s="30">
        <f>SUM(H28:H28)</f>
        <v>14601.62</v>
      </c>
      <c r="I29" s="30">
        <f>SUM(I28:I28)</f>
        <v>19468.826666666668</v>
      </c>
      <c r="J29" s="31"/>
      <c r="K29" s="30">
        <f>SUM(K28:K28)</f>
        <v>0</v>
      </c>
      <c r="L29" s="31"/>
      <c r="M29" s="17"/>
      <c r="N29" s="17"/>
      <c r="O29" s="17"/>
    </row>
    <row r="30" spans="1:16" s="5" customFormat="1" ht="24.95" customHeight="1" thickTop="1" x14ac:dyDescent="0.25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</row>
    <row r="31" spans="1:16" ht="15.75" customHeight="1" thickBot="1" x14ac:dyDescent="0.3">
      <c r="A31" s="25" t="s">
        <v>26</v>
      </c>
      <c r="B31" s="25"/>
      <c r="C31" s="30">
        <f>C12+C17+C25+C29</f>
        <v>1164110</v>
      </c>
      <c r="D31" s="30">
        <f>D12+D17+D25+D29</f>
        <v>1226580.0299999998</v>
      </c>
      <c r="E31" s="31"/>
      <c r="F31" s="30">
        <f>F12+F17+F25+F29</f>
        <v>1274610</v>
      </c>
      <c r="G31" s="30">
        <f>G12+G17+G25+G29</f>
        <v>0</v>
      </c>
      <c r="H31" s="30">
        <f>H12+H17+H25+H29</f>
        <v>949314.59</v>
      </c>
      <c r="I31" s="30">
        <f>I12+I17+I25+I29</f>
        <v>1262108.9333333336</v>
      </c>
      <c r="J31" s="31"/>
      <c r="K31" s="30">
        <f>K12+K17+K25+K29</f>
        <v>1276713</v>
      </c>
      <c r="L31" s="31"/>
      <c r="M31" s="9"/>
      <c r="N31" s="9"/>
    </row>
    <row r="32" spans="1:16" s="5" customFormat="1" ht="24.75" customHeight="1" thickTop="1" x14ac:dyDescent="0.25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</row>
    <row r="33" spans="1:15" ht="15" customHeight="1" x14ac:dyDescent="0.25">
      <c r="A33" s="138" t="s">
        <v>27</v>
      </c>
      <c r="B33" s="138"/>
      <c r="C33" s="138"/>
      <c r="D33" s="138"/>
      <c r="E33" s="138"/>
      <c r="F33" s="138"/>
      <c r="G33" s="138"/>
      <c r="H33" s="138"/>
      <c r="I33" s="138"/>
      <c r="J33" s="43"/>
      <c r="K33" s="9"/>
      <c r="L33" s="44"/>
      <c r="M33" s="9"/>
      <c r="N33" s="9"/>
      <c r="O33" s="9"/>
    </row>
    <row r="34" spans="1:15" ht="15" customHeight="1" x14ac:dyDescent="0.25">
      <c r="A34" s="9" t="s">
        <v>28</v>
      </c>
      <c r="B34" s="9"/>
      <c r="C34" s="9" t="s">
        <v>28</v>
      </c>
      <c r="D34" s="9"/>
      <c r="E34" s="16" t="s">
        <v>28</v>
      </c>
      <c r="F34" s="16" t="s">
        <v>28</v>
      </c>
      <c r="G34" s="16" t="s">
        <v>28</v>
      </c>
      <c r="H34" s="16" t="s">
        <v>28</v>
      </c>
      <c r="I34" s="16" t="s">
        <v>28</v>
      </c>
      <c r="J34" s="18"/>
      <c r="K34" s="16"/>
      <c r="L34" s="18"/>
      <c r="M34" s="9"/>
      <c r="N34" s="9"/>
      <c r="O34" s="9"/>
    </row>
    <row r="35" spans="1:15" ht="15" customHeight="1" x14ac:dyDescent="0.25">
      <c r="A35" s="133" t="s">
        <v>224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</row>
    <row r="36" spans="1:15" ht="15" customHeight="1" x14ac:dyDescent="0.25">
      <c r="A36" s="9"/>
      <c r="B36" s="14" t="s">
        <v>29</v>
      </c>
      <c r="C36" s="9"/>
      <c r="D36" s="9"/>
      <c r="E36" s="16"/>
      <c r="F36" s="16"/>
      <c r="G36" s="16"/>
      <c r="H36" s="16"/>
      <c r="I36" s="16"/>
      <c r="J36" s="18"/>
      <c r="K36" s="16"/>
      <c r="L36" s="18"/>
      <c r="M36" s="9"/>
    </row>
    <row r="37" spans="1:15" ht="15" customHeight="1" x14ac:dyDescent="0.25">
      <c r="A37" s="9" t="s">
        <v>30</v>
      </c>
      <c r="B37" s="20" t="s">
        <v>29</v>
      </c>
      <c r="C37" s="28">
        <v>102000</v>
      </c>
      <c r="D37" s="28">
        <v>106252.02</v>
      </c>
      <c r="E37" s="29"/>
      <c r="F37" s="28">
        <v>150000</v>
      </c>
      <c r="G37" s="28">
        <v>0</v>
      </c>
      <c r="H37" s="28">
        <v>108296.23</v>
      </c>
      <c r="I37" s="28">
        <f>(H37/19)*26</f>
        <v>148194.84105263159</v>
      </c>
      <c r="J37" s="29"/>
      <c r="K37" s="28">
        <v>152000</v>
      </c>
      <c r="L37" s="29"/>
      <c r="M37" s="50"/>
      <c r="N37" s="9"/>
    </row>
    <row r="38" spans="1:15" ht="15" customHeight="1" x14ac:dyDescent="0.25">
      <c r="A38" s="9" t="s">
        <v>31</v>
      </c>
      <c r="B38" s="20" t="s">
        <v>32</v>
      </c>
      <c r="C38" s="28">
        <v>65000</v>
      </c>
      <c r="D38" s="28">
        <v>74754.429999999993</v>
      </c>
      <c r="E38" s="29"/>
      <c r="F38" s="28">
        <v>85000</v>
      </c>
      <c r="G38" s="28">
        <v>0</v>
      </c>
      <c r="H38" s="28">
        <v>61404.02</v>
      </c>
      <c r="I38" s="28">
        <f>(H38/19)*26</f>
        <v>84026.553684210521</v>
      </c>
      <c r="J38" s="29"/>
      <c r="K38" s="28">
        <v>90000</v>
      </c>
      <c r="L38" s="29"/>
      <c r="M38" s="50"/>
      <c r="N38" s="9"/>
    </row>
    <row r="39" spans="1:15" ht="15" customHeight="1" x14ac:dyDescent="0.25">
      <c r="A39" s="9" t="s">
        <v>33</v>
      </c>
      <c r="B39" s="20" t="s">
        <v>34</v>
      </c>
      <c r="C39" s="28">
        <v>2500</v>
      </c>
      <c r="D39" s="28">
        <v>2150.89</v>
      </c>
      <c r="E39" s="29"/>
      <c r="F39" s="28">
        <v>2500</v>
      </c>
      <c r="G39" s="28">
        <v>0</v>
      </c>
      <c r="H39" s="28">
        <v>1414.9</v>
      </c>
      <c r="I39" s="28">
        <f>(H39/19)*26</f>
        <v>1936.1789473684212</v>
      </c>
      <c r="J39" s="29"/>
      <c r="K39" s="28">
        <v>2500</v>
      </c>
      <c r="L39" s="29"/>
      <c r="M39" s="9"/>
      <c r="N39" s="9"/>
    </row>
    <row r="40" spans="1:15" s="3" customFormat="1" ht="15.75" customHeight="1" thickBot="1" x14ac:dyDescent="0.3">
      <c r="A40" s="17" t="s">
        <v>28</v>
      </c>
      <c r="B40" s="14" t="s">
        <v>35</v>
      </c>
      <c r="C40" s="30">
        <f>SUM(C37:C39)</f>
        <v>169500</v>
      </c>
      <c r="D40" s="30">
        <f>SUM(D37:D39)</f>
        <v>183157.34000000003</v>
      </c>
      <c r="E40" s="31"/>
      <c r="F40" s="30">
        <f>SUM(F37:F39)</f>
        <v>237500</v>
      </c>
      <c r="G40" s="30">
        <f>SUM(G37:G39)</f>
        <v>0</v>
      </c>
      <c r="H40" s="30">
        <f>SUM(H37:H39)</f>
        <v>171115.15</v>
      </c>
      <c r="I40" s="30">
        <f>SUM(I37:I39)</f>
        <v>234157.57368421054</v>
      </c>
      <c r="J40" s="31"/>
      <c r="K40" s="30">
        <f>SUM(K37:K39)</f>
        <v>244500</v>
      </c>
      <c r="L40" s="31"/>
      <c r="M40" s="17"/>
      <c r="N40" s="17"/>
    </row>
    <row r="41" spans="1:15" s="5" customFormat="1" ht="9.9499999999999993" customHeight="1" thickTop="1" x14ac:dyDescent="0.25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</row>
    <row r="42" spans="1:15" ht="15" customHeight="1" x14ac:dyDescent="0.25">
      <c r="A42" s="9" t="s">
        <v>28</v>
      </c>
      <c r="B42" s="14" t="s">
        <v>36</v>
      </c>
      <c r="C42" s="28" t="s">
        <v>28</v>
      </c>
      <c r="D42" s="28" t="s">
        <v>28</v>
      </c>
      <c r="E42" s="29"/>
      <c r="F42" s="28" t="s">
        <v>28</v>
      </c>
      <c r="G42" s="28" t="s">
        <v>28</v>
      </c>
      <c r="H42" s="28" t="s">
        <v>28</v>
      </c>
      <c r="I42" s="28" t="s">
        <v>28</v>
      </c>
      <c r="J42" s="29"/>
      <c r="K42" s="28" t="s">
        <v>28</v>
      </c>
      <c r="L42" s="29"/>
      <c r="M42" s="16"/>
      <c r="N42" s="9"/>
    </row>
    <row r="43" spans="1:15" ht="15" customHeight="1" x14ac:dyDescent="0.25">
      <c r="A43" s="9" t="s">
        <v>37</v>
      </c>
      <c r="B43" s="20" t="s">
        <v>38</v>
      </c>
      <c r="C43" s="28">
        <v>2000</v>
      </c>
      <c r="D43" s="28">
        <v>1812.42</v>
      </c>
      <c r="E43" s="29"/>
      <c r="F43" s="28">
        <v>3200</v>
      </c>
      <c r="G43" s="28">
        <v>0</v>
      </c>
      <c r="H43" s="28">
        <v>2335.4499999999998</v>
      </c>
      <c r="I43" s="28">
        <f>(H43/19)*26</f>
        <v>3195.878947368421</v>
      </c>
      <c r="J43" s="29"/>
      <c r="K43" s="28">
        <v>3500</v>
      </c>
      <c r="L43" s="29"/>
      <c r="M43" s="21"/>
      <c r="N43" s="9"/>
    </row>
    <row r="44" spans="1:15" ht="15" customHeight="1" x14ac:dyDescent="0.25">
      <c r="A44" s="9" t="s">
        <v>39</v>
      </c>
      <c r="B44" s="20" t="s">
        <v>40</v>
      </c>
      <c r="C44" s="28">
        <v>12967</v>
      </c>
      <c r="D44" s="28">
        <v>13704.15</v>
      </c>
      <c r="E44" s="29"/>
      <c r="F44" s="28">
        <v>18141</v>
      </c>
      <c r="G44" s="28">
        <v>0</v>
      </c>
      <c r="H44" s="33">
        <v>12808.77</v>
      </c>
      <c r="I44" s="28">
        <f>I40*0.0765</f>
        <v>17913.054386842105</v>
      </c>
      <c r="J44" s="29"/>
      <c r="K44" s="28">
        <v>18710</v>
      </c>
      <c r="L44" s="29"/>
      <c r="M44" s="9"/>
      <c r="N44" s="9"/>
    </row>
    <row r="45" spans="1:15" ht="15" customHeight="1" x14ac:dyDescent="0.25">
      <c r="A45" s="9" t="s">
        <v>334</v>
      </c>
      <c r="B45" s="20" t="s">
        <v>335</v>
      </c>
      <c r="C45" s="28">
        <v>0</v>
      </c>
      <c r="D45" s="28">
        <v>0</v>
      </c>
      <c r="E45" s="29"/>
      <c r="F45" s="28">
        <v>0</v>
      </c>
      <c r="G45" s="28">
        <v>0</v>
      </c>
      <c r="H45" s="33">
        <v>0</v>
      </c>
      <c r="I45" s="28">
        <v>0</v>
      </c>
      <c r="J45" s="29"/>
      <c r="K45" s="28">
        <v>2520</v>
      </c>
      <c r="L45" s="29"/>
      <c r="M45" s="9"/>
      <c r="N45" s="9"/>
    </row>
    <row r="46" spans="1:15" ht="15" customHeight="1" x14ac:dyDescent="0.25">
      <c r="A46" s="22" t="s">
        <v>41</v>
      </c>
      <c r="B46" s="23" t="s">
        <v>42</v>
      </c>
      <c r="C46" s="33">
        <v>26000</v>
      </c>
      <c r="D46" s="33">
        <v>41904.31</v>
      </c>
      <c r="E46" s="34"/>
      <c r="F46" s="33">
        <v>50000</v>
      </c>
      <c r="G46" s="33">
        <v>0</v>
      </c>
      <c r="H46" s="33">
        <v>0</v>
      </c>
      <c r="I46" s="28">
        <v>50000</v>
      </c>
      <c r="J46" s="29"/>
      <c r="K46" s="33">
        <v>30915</v>
      </c>
      <c r="L46" s="34"/>
      <c r="M46" s="21" t="s">
        <v>312</v>
      </c>
      <c r="N46" s="9"/>
    </row>
    <row r="47" spans="1:15" ht="15" customHeight="1" x14ac:dyDescent="0.25">
      <c r="A47" s="22" t="s">
        <v>43</v>
      </c>
      <c r="B47" s="23" t="s">
        <v>44</v>
      </c>
      <c r="C47" s="33">
        <v>0</v>
      </c>
      <c r="D47" s="33">
        <v>0</v>
      </c>
      <c r="E47" s="34"/>
      <c r="F47" s="33">
        <v>6600</v>
      </c>
      <c r="G47" s="33">
        <v>0</v>
      </c>
      <c r="H47" s="33">
        <v>4807</v>
      </c>
      <c r="I47" s="28">
        <f>(H47/19)*26</f>
        <v>6578</v>
      </c>
      <c r="J47" s="29"/>
      <c r="K47" s="33">
        <v>5000</v>
      </c>
      <c r="L47" s="34"/>
      <c r="M47" s="9"/>
      <c r="N47" s="9"/>
    </row>
    <row r="48" spans="1:15" ht="15" customHeight="1" x14ac:dyDescent="0.25">
      <c r="A48" s="9" t="s">
        <v>45</v>
      </c>
      <c r="B48" s="20" t="s">
        <v>46</v>
      </c>
      <c r="C48" s="28">
        <v>35000</v>
      </c>
      <c r="D48" s="28">
        <v>45139.19</v>
      </c>
      <c r="E48" s="29"/>
      <c r="F48" s="28">
        <v>33500</v>
      </c>
      <c r="G48" s="28">
        <v>0</v>
      </c>
      <c r="H48" s="28">
        <v>24372.3</v>
      </c>
      <c r="I48" s="28">
        <f>(H48/19)*26</f>
        <v>33351.568421052631</v>
      </c>
      <c r="J48" s="29"/>
      <c r="K48" s="28">
        <v>35205</v>
      </c>
      <c r="L48" s="29"/>
      <c r="M48" s="49"/>
      <c r="N48" s="9"/>
    </row>
    <row r="49" spans="1:14" s="3" customFormat="1" ht="15.75" customHeight="1" thickBot="1" x14ac:dyDescent="0.3">
      <c r="A49" s="17"/>
      <c r="B49" s="14" t="s">
        <v>47</v>
      </c>
      <c r="C49" s="30">
        <f>SUM(C43:C48)</f>
        <v>75967</v>
      </c>
      <c r="D49" s="30">
        <f>SUM(D43:D48)</f>
        <v>102560.07</v>
      </c>
      <c r="E49" s="31"/>
      <c r="F49" s="30">
        <f>SUM(F43:F48)</f>
        <v>111441</v>
      </c>
      <c r="G49" s="30">
        <f>SUM(G43:G48)</f>
        <v>0</v>
      </c>
      <c r="H49" s="30">
        <f>SUM(H43:H48)</f>
        <v>44323.520000000004</v>
      </c>
      <c r="I49" s="30">
        <f>SUM(I43:I48)</f>
        <v>111038.50175526316</v>
      </c>
      <c r="J49" s="31"/>
      <c r="K49" s="30">
        <f>SUM(K43:K48)</f>
        <v>95850</v>
      </c>
      <c r="L49" s="31"/>
      <c r="M49" s="17"/>
      <c r="N49" s="17"/>
    </row>
    <row r="50" spans="1:14" s="3" customFormat="1" ht="15.75" customHeight="1" thickTop="1" thickBot="1" x14ac:dyDescent="0.3">
      <c r="A50" s="134" t="s">
        <v>225</v>
      </c>
      <c r="B50" s="134"/>
      <c r="C50" s="35">
        <f>C40+C49</f>
        <v>245467</v>
      </c>
      <c r="D50" s="35">
        <f>D40+D49</f>
        <v>285717.41000000003</v>
      </c>
      <c r="E50" s="36"/>
      <c r="F50" s="35">
        <f>F40+F49</f>
        <v>348941</v>
      </c>
      <c r="G50" s="35">
        <f>G40+G49</f>
        <v>0</v>
      </c>
      <c r="H50" s="35">
        <f>H40+H49</f>
        <v>215438.66999999998</v>
      </c>
      <c r="I50" s="35">
        <f>I40+I49</f>
        <v>345196.07543947373</v>
      </c>
      <c r="J50" s="45"/>
      <c r="K50" s="35">
        <f>K40+K49</f>
        <v>340350</v>
      </c>
      <c r="L50" s="45"/>
      <c r="M50" s="17"/>
      <c r="N50" s="17"/>
    </row>
    <row r="51" spans="1:14" s="5" customFormat="1" ht="24.75" customHeight="1" thickTop="1" x14ac:dyDescent="0.25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</row>
    <row r="52" spans="1:14" ht="15" customHeight="1" x14ac:dyDescent="0.25">
      <c r="A52" s="133" t="s">
        <v>226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9"/>
    </row>
    <row r="53" spans="1:14" ht="15" customHeight="1" x14ac:dyDescent="0.25">
      <c r="A53" s="9" t="s">
        <v>48</v>
      </c>
      <c r="B53" s="15" t="s">
        <v>49</v>
      </c>
      <c r="C53" s="28">
        <v>2000</v>
      </c>
      <c r="D53" s="28">
        <v>1047.22</v>
      </c>
      <c r="E53" s="29"/>
      <c r="F53" s="28">
        <v>2000</v>
      </c>
      <c r="G53" s="28">
        <v>0</v>
      </c>
      <c r="H53" s="28">
        <v>199.99</v>
      </c>
      <c r="I53" s="28">
        <v>800</v>
      </c>
      <c r="J53" s="29"/>
      <c r="K53" s="28">
        <v>2000</v>
      </c>
      <c r="L53" s="29"/>
      <c r="M53" s="9"/>
      <c r="N53" s="9"/>
    </row>
    <row r="54" spans="1:14" s="3" customFormat="1" ht="15.75" customHeight="1" thickBot="1" x14ac:dyDescent="0.3">
      <c r="A54" s="134" t="s">
        <v>227</v>
      </c>
      <c r="B54" s="134"/>
      <c r="C54" s="30">
        <f>SUM(C53)</f>
        <v>2000</v>
      </c>
      <c r="D54" s="30">
        <f>SUM(D53)</f>
        <v>1047.22</v>
      </c>
      <c r="E54" s="31"/>
      <c r="F54" s="30">
        <f>SUM(F53)</f>
        <v>2000</v>
      </c>
      <c r="G54" s="30">
        <f>SUM(G53)</f>
        <v>0</v>
      </c>
      <c r="H54" s="30">
        <f>SUM(H53)</f>
        <v>199.99</v>
      </c>
      <c r="I54" s="30">
        <f>SUM(I53)</f>
        <v>800</v>
      </c>
      <c r="J54" s="31"/>
      <c r="K54" s="30">
        <f>SUM(K53)</f>
        <v>2000</v>
      </c>
      <c r="L54" s="31"/>
      <c r="M54" s="17"/>
      <c r="N54" s="17"/>
    </row>
    <row r="55" spans="1:14" s="5" customFormat="1" ht="24.75" customHeight="1" thickTop="1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</row>
    <row r="56" spans="1:14" ht="15" customHeight="1" x14ac:dyDescent="0.25">
      <c r="A56" s="133" t="s">
        <v>228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9"/>
    </row>
    <row r="57" spans="1:14" ht="15" customHeight="1" x14ac:dyDescent="0.25">
      <c r="A57" s="9" t="s">
        <v>200</v>
      </c>
      <c r="B57" s="15" t="s">
        <v>201</v>
      </c>
      <c r="C57" s="28">
        <v>0</v>
      </c>
      <c r="D57" s="28">
        <v>0</v>
      </c>
      <c r="E57" s="29"/>
      <c r="F57" s="28">
        <v>0</v>
      </c>
      <c r="G57" s="28">
        <v>0</v>
      </c>
      <c r="H57" s="32">
        <v>-53.9</v>
      </c>
      <c r="I57" s="32">
        <v>-53.9</v>
      </c>
      <c r="J57" s="29"/>
      <c r="K57" s="28">
        <v>0</v>
      </c>
      <c r="L57" s="29"/>
      <c r="M57" s="9"/>
      <c r="N57" s="9"/>
    </row>
    <row r="58" spans="1:14" ht="15" customHeight="1" x14ac:dyDescent="0.25">
      <c r="A58" s="9" t="s">
        <v>50</v>
      </c>
      <c r="B58" s="15" t="s">
        <v>51</v>
      </c>
      <c r="C58" s="28">
        <v>1000</v>
      </c>
      <c r="D58" s="28">
        <v>920</v>
      </c>
      <c r="E58" s="29"/>
      <c r="F58" s="28">
        <v>870</v>
      </c>
      <c r="G58" s="28">
        <v>0</v>
      </c>
      <c r="H58" s="28">
        <v>835</v>
      </c>
      <c r="I58" s="28">
        <f>(H58/9)*12</f>
        <v>1113.3333333333333</v>
      </c>
      <c r="J58" s="29"/>
      <c r="K58" s="28">
        <v>1115</v>
      </c>
      <c r="L58" s="29"/>
      <c r="M58" s="9"/>
      <c r="N58" s="9"/>
    </row>
    <row r="59" spans="1:14" ht="15" customHeight="1" x14ac:dyDescent="0.25">
      <c r="A59" s="9" t="s">
        <v>52</v>
      </c>
      <c r="B59" s="15" t="s">
        <v>53</v>
      </c>
      <c r="C59" s="28">
        <v>6000</v>
      </c>
      <c r="D59" s="28">
        <v>5687.5</v>
      </c>
      <c r="E59" s="29"/>
      <c r="F59" s="28">
        <v>6000</v>
      </c>
      <c r="G59" s="28">
        <v>0</v>
      </c>
      <c r="H59" s="28">
        <v>0</v>
      </c>
      <c r="I59" s="28">
        <v>6000</v>
      </c>
      <c r="J59" s="29"/>
      <c r="K59" s="28">
        <v>8920</v>
      </c>
      <c r="L59" s="29"/>
      <c r="M59" s="118" t="s">
        <v>313</v>
      </c>
      <c r="N59" s="9"/>
    </row>
    <row r="60" spans="1:14" ht="15" customHeight="1" x14ac:dyDescent="0.25">
      <c r="A60" s="9" t="s">
        <v>153</v>
      </c>
      <c r="B60" s="15" t="s">
        <v>154</v>
      </c>
      <c r="C60" s="28">
        <v>0</v>
      </c>
      <c r="D60" s="28">
        <v>0</v>
      </c>
      <c r="E60" s="29"/>
      <c r="F60" s="28">
        <v>365</v>
      </c>
      <c r="G60" s="28"/>
      <c r="H60" s="28">
        <v>1578.57</v>
      </c>
      <c r="I60" s="28">
        <f>(H60/9)*12</f>
        <v>2104.7599999999998</v>
      </c>
      <c r="J60" s="29"/>
      <c r="K60" s="28">
        <v>2105</v>
      </c>
      <c r="L60" s="29"/>
      <c r="M60" s="21"/>
      <c r="N60" s="9"/>
    </row>
    <row r="61" spans="1:14" ht="15" customHeight="1" x14ac:dyDescent="0.25">
      <c r="A61" s="9" t="s">
        <v>54</v>
      </c>
      <c r="B61" s="15" t="s">
        <v>55</v>
      </c>
      <c r="C61" s="28">
        <v>50000</v>
      </c>
      <c r="D61" s="28">
        <v>44150.34</v>
      </c>
      <c r="E61" s="29"/>
      <c r="F61" s="28">
        <v>45000</v>
      </c>
      <c r="G61" s="28">
        <v>0</v>
      </c>
      <c r="H61" s="28">
        <v>0</v>
      </c>
      <c r="I61" s="28">
        <v>45000</v>
      </c>
      <c r="J61" s="29"/>
      <c r="K61" s="28">
        <v>53750</v>
      </c>
      <c r="L61" s="29"/>
      <c r="M61" s="21" t="s">
        <v>314</v>
      </c>
      <c r="N61" s="9"/>
    </row>
    <row r="62" spans="1:14" ht="15" customHeight="1" x14ac:dyDescent="0.25">
      <c r="A62" s="9" t="s">
        <v>56</v>
      </c>
      <c r="B62" s="15" t="s">
        <v>57</v>
      </c>
      <c r="C62" s="28">
        <v>0</v>
      </c>
      <c r="D62" s="28">
        <v>885.74</v>
      </c>
      <c r="E62" s="29"/>
      <c r="F62" s="28">
        <v>0</v>
      </c>
      <c r="G62" s="28">
        <v>0</v>
      </c>
      <c r="H62" s="28">
        <v>0</v>
      </c>
      <c r="I62" s="28">
        <f>(H62/9)*12</f>
        <v>0</v>
      </c>
      <c r="J62" s="29"/>
      <c r="K62" s="28">
        <v>0</v>
      </c>
      <c r="L62" s="29"/>
      <c r="M62" s="9"/>
      <c r="N62" s="9"/>
    </row>
    <row r="63" spans="1:14" ht="15" customHeight="1" x14ac:dyDescent="0.25">
      <c r="A63" s="9" t="s">
        <v>58</v>
      </c>
      <c r="B63" s="15" t="s">
        <v>59</v>
      </c>
      <c r="C63" s="28">
        <v>95000</v>
      </c>
      <c r="D63" s="28">
        <v>103848.33</v>
      </c>
      <c r="E63" s="29"/>
      <c r="F63" s="28">
        <v>99880</v>
      </c>
      <c r="G63" s="28">
        <v>0</v>
      </c>
      <c r="H63" s="28">
        <v>70378.45</v>
      </c>
      <c r="I63" s="28">
        <f>(H63/9)*12</f>
        <v>93837.933333333334</v>
      </c>
      <c r="J63" s="29"/>
      <c r="K63" s="28">
        <v>98600</v>
      </c>
      <c r="L63" s="29"/>
      <c r="M63" s="21" t="s">
        <v>214</v>
      </c>
      <c r="N63" s="9"/>
    </row>
    <row r="64" spans="1:14" ht="15" customHeight="1" x14ac:dyDescent="0.25">
      <c r="A64" s="9" t="s">
        <v>60</v>
      </c>
      <c r="B64" s="15" t="s">
        <v>61</v>
      </c>
      <c r="C64" s="28">
        <v>0</v>
      </c>
      <c r="D64" s="28">
        <v>1705.79</v>
      </c>
      <c r="E64" s="29"/>
      <c r="F64" s="28">
        <v>1535</v>
      </c>
      <c r="G64" s="28">
        <v>0</v>
      </c>
      <c r="H64" s="28">
        <v>994.64</v>
      </c>
      <c r="I64" s="28">
        <f>(H64/9)*12</f>
        <v>1326.1866666666665</v>
      </c>
      <c r="J64" s="29"/>
      <c r="K64" s="28">
        <v>1400</v>
      </c>
      <c r="L64" s="29"/>
      <c r="M64" s="21" t="s">
        <v>214</v>
      </c>
      <c r="N64" s="9"/>
    </row>
    <row r="65" spans="1:14" ht="15" customHeight="1" x14ac:dyDescent="0.25">
      <c r="A65" s="9" t="s">
        <v>62</v>
      </c>
      <c r="B65" s="15" t="s">
        <v>63</v>
      </c>
      <c r="C65" s="28">
        <v>1500</v>
      </c>
      <c r="D65" s="28">
        <v>1200.6300000000001</v>
      </c>
      <c r="E65" s="29"/>
      <c r="F65" s="28">
        <v>930</v>
      </c>
      <c r="G65" s="28">
        <v>0</v>
      </c>
      <c r="H65" s="28">
        <v>1433.05</v>
      </c>
      <c r="I65" s="28">
        <f>(H65/9)*12</f>
        <v>1910.7333333333331</v>
      </c>
      <c r="J65" s="29"/>
      <c r="K65" s="28">
        <v>2010</v>
      </c>
      <c r="L65" s="29"/>
      <c r="M65" s="21" t="s">
        <v>214</v>
      </c>
      <c r="N65" s="9"/>
    </row>
    <row r="66" spans="1:14" ht="15" customHeight="1" x14ac:dyDescent="0.25">
      <c r="A66" s="9" t="s">
        <v>155</v>
      </c>
      <c r="B66" s="15" t="s">
        <v>156</v>
      </c>
      <c r="C66" s="28">
        <v>0</v>
      </c>
      <c r="D66" s="28">
        <v>10</v>
      </c>
      <c r="E66" s="29"/>
      <c r="F66" s="28">
        <v>350</v>
      </c>
      <c r="G66" s="28"/>
      <c r="H66" s="28">
        <v>343.3</v>
      </c>
      <c r="I66" s="28">
        <v>343.3</v>
      </c>
      <c r="J66" s="29"/>
      <c r="K66" s="28">
        <v>100</v>
      </c>
      <c r="L66" s="29"/>
      <c r="M66" s="9"/>
      <c r="N66" s="9"/>
    </row>
    <row r="67" spans="1:14" ht="15" customHeight="1" x14ac:dyDescent="0.25">
      <c r="A67" s="9" t="s">
        <v>64</v>
      </c>
      <c r="B67" s="57" t="s">
        <v>65</v>
      </c>
      <c r="C67" s="28">
        <v>10500</v>
      </c>
      <c r="D67" s="28">
        <v>0</v>
      </c>
      <c r="E67" s="29"/>
      <c r="F67" s="28">
        <v>0</v>
      </c>
      <c r="G67" s="28">
        <v>0</v>
      </c>
      <c r="H67" s="28">
        <v>0</v>
      </c>
      <c r="I67" s="28">
        <f t="shared" ref="I67:I76" si="0">(H67/9)*12</f>
        <v>0</v>
      </c>
      <c r="J67" s="29"/>
      <c r="K67" s="28">
        <v>0</v>
      </c>
      <c r="L67" s="29"/>
      <c r="M67" s="39" t="s">
        <v>66</v>
      </c>
      <c r="N67" s="9"/>
    </row>
    <row r="68" spans="1:14" ht="15" customHeight="1" x14ac:dyDescent="0.25">
      <c r="A68" s="9" t="s">
        <v>67</v>
      </c>
      <c r="B68" s="15" t="s">
        <v>68</v>
      </c>
      <c r="C68" s="28">
        <v>1000</v>
      </c>
      <c r="D68" s="28">
        <v>1452.5</v>
      </c>
      <c r="E68" s="29"/>
      <c r="F68" s="28">
        <v>885</v>
      </c>
      <c r="G68" s="28">
        <v>0</v>
      </c>
      <c r="H68" s="28">
        <v>796.34</v>
      </c>
      <c r="I68" s="28">
        <f t="shared" si="0"/>
        <v>1061.7866666666666</v>
      </c>
      <c r="J68" s="29"/>
      <c r="K68" s="28">
        <v>1065</v>
      </c>
      <c r="L68" s="29"/>
      <c r="M68" s="21"/>
      <c r="N68" s="9"/>
    </row>
    <row r="69" spans="1:14" ht="15" customHeight="1" x14ac:dyDescent="0.25">
      <c r="A69" s="9" t="s">
        <v>69</v>
      </c>
      <c r="B69" s="15" t="s">
        <v>70</v>
      </c>
      <c r="C69" s="28">
        <v>800</v>
      </c>
      <c r="D69" s="28">
        <v>313.85000000000002</v>
      </c>
      <c r="E69" s="29"/>
      <c r="F69" s="28">
        <v>1545</v>
      </c>
      <c r="G69" s="28">
        <v>0</v>
      </c>
      <c r="H69" s="28">
        <v>1203.2</v>
      </c>
      <c r="I69" s="28">
        <f t="shared" si="0"/>
        <v>1604.2666666666669</v>
      </c>
      <c r="J69" s="29"/>
      <c r="K69" s="28">
        <v>1605</v>
      </c>
      <c r="L69" s="29"/>
      <c r="M69" s="21"/>
      <c r="N69" s="9"/>
    </row>
    <row r="70" spans="1:14" ht="15" customHeight="1" x14ac:dyDescent="0.25">
      <c r="A70" s="9" t="s">
        <v>71</v>
      </c>
      <c r="B70" s="15" t="s">
        <v>72</v>
      </c>
      <c r="C70" s="28">
        <v>600</v>
      </c>
      <c r="D70" s="28">
        <v>400</v>
      </c>
      <c r="E70" s="29"/>
      <c r="F70" s="28">
        <v>600</v>
      </c>
      <c r="G70" s="28">
        <v>0</v>
      </c>
      <c r="H70" s="28">
        <v>559.99</v>
      </c>
      <c r="I70" s="28">
        <f t="shared" si="0"/>
        <v>746.65333333333342</v>
      </c>
      <c r="J70" s="29"/>
      <c r="K70" s="28">
        <v>400</v>
      </c>
      <c r="L70" s="29"/>
      <c r="M70" s="9" t="s">
        <v>73</v>
      </c>
      <c r="N70" s="9"/>
    </row>
    <row r="71" spans="1:14" ht="15" customHeight="1" x14ac:dyDescent="0.25">
      <c r="A71" s="9" t="s">
        <v>74</v>
      </c>
      <c r="B71" s="15" t="s">
        <v>75</v>
      </c>
      <c r="C71" s="28">
        <v>0</v>
      </c>
      <c r="D71" s="28">
        <v>3011.09</v>
      </c>
      <c r="E71" s="29"/>
      <c r="F71" s="28">
        <v>2720</v>
      </c>
      <c r="G71" s="28">
        <v>0</v>
      </c>
      <c r="H71" s="28">
        <v>1987.6</v>
      </c>
      <c r="I71" s="28">
        <f t="shared" si="0"/>
        <v>2650.1333333333332</v>
      </c>
      <c r="J71" s="29"/>
      <c r="K71" s="28">
        <v>2655</v>
      </c>
      <c r="L71" s="29"/>
      <c r="M71" s="21"/>
      <c r="N71" s="9"/>
    </row>
    <row r="72" spans="1:14" ht="15" customHeight="1" x14ac:dyDescent="0.25">
      <c r="A72" s="9" t="s">
        <v>76</v>
      </c>
      <c r="B72" s="15" t="s">
        <v>77</v>
      </c>
      <c r="C72" s="28">
        <v>10000</v>
      </c>
      <c r="D72" s="28">
        <v>58</v>
      </c>
      <c r="E72" s="29"/>
      <c r="F72" s="28">
        <v>700</v>
      </c>
      <c r="G72" s="28">
        <v>0</v>
      </c>
      <c r="H72" s="28">
        <v>507.5</v>
      </c>
      <c r="I72" s="28">
        <f t="shared" si="0"/>
        <v>676.66666666666663</v>
      </c>
      <c r="J72" s="29"/>
      <c r="K72" s="28">
        <v>1000</v>
      </c>
      <c r="L72" s="29"/>
      <c r="M72" s="9"/>
      <c r="N72" s="9"/>
    </row>
    <row r="73" spans="1:14" ht="15" customHeight="1" x14ac:dyDescent="0.25">
      <c r="A73" s="9" t="s">
        <v>315</v>
      </c>
      <c r="B73" s="15" t="s">
        <v>316</v>
      </c>
      <c r="C73" s="28">
        <v>0</v>
      </c>
      <c r="D73" s="28">
        <v>0</v>
      </c>
      <c r="E73" s="29"/>
      <c r="F73" s="28">
        <v>0</v>
      </c>
      <c r="G73" s="28">
        <v>0</v>
      </c>
      <c r="H73" s="28">
        <v>0</v>
      </c>
      <c r="I73" s="28">
        <f t="shared" si="0"/>
        <v>0</v>
      </c>
      <c r="J73" s="29"/>
      <c r="K73" s="28">
        <v>800</v>
      </c>
      <c r="L73" s="29"/>
      <c r="M73" s="119" t="s">
        <v>317</v>
      </c>
      <c r="N73" s="9"/>
    </row>
    <row r="74" spans="1:14" ht="39" x14ac:dyDescent="0.25">
      <c r="A74" s="9" t="s">
        <v>78</v>
      </c>
      <c r="B74" s="15" t="s">
        <v>79</v>
      </c>
      <c r="C74" s="28">
        <v>50000</v>
      </c>
      <c r="D74" s="28">
        <v>56556.51</v>
      </c>
      <c r="E74" s="29"/>
      <c r="F74" s="28">
        <v>60000</v>
      </c>
      <c r="G74" s="28">
        <v>0</v>
      </c>
      <c r="H74" s="28">
        <v>48735.95</v>
      </c>
      <c r="I74" s="28">
        <f t="shared" si="0"/>
        <v>64981.266666666663</v>
      </c>
      <c r="J74" s="29"/>
      <c r="K74" s="28">
        <v>44915</v>
      </c>
      <c r="L74" s="29"/>
      <c r="M74" s="49" t="s">
        <v>325</v>
      </c>
      <c r="N74" s="9"/>
    </row>
    <row r="75" spans="1:14" ht="15" customHeight="1" x14ac:dyDescent="0.25">
      <c r="A75" s="9" t="s">
        <v>80</v>
      </c>
      <c r="B75" s="15" t="s">
        <v>81</v>
      </c>
      <c r="C75" s="28">
        <v>6000</v>
      </c>
      <c r="D75" s="28">
        <v>12492.6</v>
      </c>
      <c r="E75" s="29"/>
      <c r="F75" s="28">
        <v>10000</v>
      </c>
      <c r="G75" s="28">
        <v>0</v>
      </c>
      <c r="H75" s="28">
        <v>10583.48</v>
      </c>
      <c r="I75" s="28">
        <f t="shared" si="0"/>
        <v>14111.306666666667</v>
      </c>
      <c r="J75" s="29"/>
      <c r="K75" s="28">
        <v>15000</v>
      </c>
      <c r="L75" s="29"/>
      <c r="M75" s="9"/>
      <c r="N75" s="9"/>
    </row>
    <row r="76" spans="1:14" ht="15" customHeight="1" x14ac:dyDescent="0.25">
      <c r="A76" s="9" t="s">
        <v>82</v>
      </c>
      <c r="B76" s="15" t="s">
        <v>83</v>
      </c>
      <c r="C76" s="28">
        <v>35000</v>
      </c>
      <c r="D76" s="28">
        <v>47505</v>
      </c>
      <c r="E76" s="29"/>
      <c r="F76" s="28">
        <v>15000</v>
      </c>
      <c r="G76" s="28">
        <v>0</v>
      </c>
      <c r="H76" s="28">
        <v>3350.19</v>
      </c>
      <c r="I76" s="28">
        <f t="shared" si="0"/>
        <v>4466.92</v>
      </c>
      <c r="J76" s="29"/>
      <c r="K76" s="28">
        <v>5000</v>
      </c>
      <c r="L76" s="29"/>
      <c r="M76" s="9"/>
      <c r="N76" s="9"/>
    </row>
    <row r="77" spans="1:14" s="3" customFormat="1" ht="15.75" customHeight="1" thickBot="1" x14ac:dyDescent="0.3">
      <c r="A77" s="134" t="s">
        <v>229</v>
      </c>
      <c r="B77" s="134"/>
      <c r="C77" s="30">
        <f>SUM(C57:C76)</f>
        <v>267400</v>
      </c>
      <c r="D77" s="30">
        <f>SUM(D57:D76)</f>
        <v>280197.88</v>
      </c>
      <c r="E77" s="31"/>
      <c r="F77" s="30">
        <f>SUM(F57:F76)</f>
        <v>246380</v>
      </c>
      <c r="G77" s="30">
        <f>SUM(G57:G76)</f>
        <v>0</v>
      </c>
      <c r="H77" s="30">
        <f>SUM(H57:H76)</f>
        <v>143233.36000000002</v>
      </c>
      <c r="I77" s="30">
        <f>SUM(I57:I76)</f>
        <v>241881.34666666662</v>
      </c>
      <c r="J77" s="31"/>
      <c r="K77" s="30">
        <f>SUM(K57:K76)</f>
        <v>240440</v>
      </c>
      <c r="L77" s="31"/>
      <c r="M77" s="17"/>
      <c r="N77" s="17"/>
    </row>
    <row r="78" spans="1:14" s="5" customFormat="1" ht="24.75" customHeight="1" thickTop="1" x14ac:dyDescent="0.25">
      <c r="A78" s="135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</row>
    <row r="79" spans="1:14" ht="15" customHeight="1" x14ac:dyDescent="0.25">
      <c r="A79" s="133" t="s">
        <v>230</v>
      </c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9"/>
    </row>
    <row r="80" spans="1:14" ht="15" customHeight="1" x14ac:dyDescent="0.25">
      <c r="A80" s="9" t="s">
        <v>84</v>
      </c>
      <c r="B80" s="15" t="s">
        <v>85</v>
      </c>
      <c r="C80" s="28">
        <v>20000</v>
      </c>
      <c r="D80" s="28">
        <v>32923.58</v>
      </c>
      <c r="E80" s="29"/>
      <c r="F80" s="28">
        <v>12000</v>
      </c>
      <c r="G80" s="28">
        <v>0</v>
      </c>
      <c r="H80" s="38">
        <v>5072.95</v>
      </c>
      <c r="I80" s="28">
        <v>12000</v>
      </c>
      <c r="J80" s="29"/>
      <c r="K80" s="28">
        <v>12000</v>
      </c>
      <c r="L80" s="29"/>
      <c r="M80" s="9"/>
      <c r="N80" s="9"/>
    </row>
    <row r="81" spans="1:14" ht="15" customHeight="1" x14ac:dyDescent="0.25">
      <c r="A81" s="9" t="s">
        <v>86</v>
      </c>
      <c r="B81" s="15" t="s">
        <v>87</v>
      </c>
      <c r="C81" s="28">
        <v>1000</v>
      </c>
      <c r="D81" s="28">
        <v>0</v>
      </c>
      <c r="E81" s="29"/>
      <c r="F81" s="28">
        <v>0</v>
      </c>
      <c r="G81" s="28">
        <v>0</v>
      </c>
      <c r="H81" s="38">
        <v>0</v>
      </c>
      <c r="I81" s="28">
        <f>(H81/9)*12</f>
        <v>0</v>
      </c>
      <c r="J81" s="29"/>
      <c r="K81" s="28">
        <v>0</v>
      </c>
      <c r="L81" s="29"/>
      <c r="M81" s="9"/>
      <c r="N81" s="9"/>
    </row>
    <row r="82" spans="1:14" ht="15" customHeight="1" x14ac:dyDescent="0.25">
      <c r="A82" s="9" t="s">
        <v>88</v>
      </c>
      <c r="B82" s="15" t="s">
        <v>89</v>
      </c>
      <c r="C82" s="28">
        <v>3000</v>
      </c>
      <c r="D82" s="28">
        <v>1469.49</v>
      </c>
      <c r="E82" s="29"/>
      <c r="F82" s="28">
        <v>3000</v>
      </c>
      <c r="G82" s="28">
        <v>0</v>
      </c>
      <c r="H82" s="38">
        <v>5329.09</v>
      </c>
      <c r="I82" s="28">
        <v>5329.09</v>
      </c>
      <c r="J82" s="29"/>
      <c r="K82" s="28">
        <v>3000</v>
      </c>
      <c r="L82" s="29"/>
      <c r="M82" s="9"/>
      <c r="N82" s="9"/>
    </row>
    <row r="83" spans="1:14" ht="15" customHeight="1" x14ac:dyDescent="0.25">
      <c r="A83" s="9" t="s">
        <v>90</v>
      </c>
      <c r="B83" s="15" t="s">
        <v>91</v>
      </c>
      <c r="C83" s="28">
        <v>3000</v>
      </c>
      <c r="D83" s="28">
        <v>3628.25</v>
      </c>
      <c r="E83" s="29"/>
      <c r="F83" s="28">
        <v>0</v>
      </c>
      <c r="G83" s="28">
        <v>0</v>
      </c>
      <c r="H83" s="38">
        <v>0</v>
      </c>
      <c r="I83" s="28">
        <f>(H83/9)*12</f>
        <v>0</v>
      </c>
      <c r="J83" s="29"/>
      <c r="K83" s="28">
        <v>0</v>
      </c>
      <c r="L83" s="29"/>
      <c r="M83" s="9"/>
      <c r="N83" s="9"/>
    </row>
    <row r="84" spans="1:14" ht="15" customHeight="1" x14ac:dyDescent="0.25">
      <c r="A84" s="9" t="s">
        <v>92</v>
      </c>
      <c r="B84" s="15" t="s">
        <v>93</v>
      </c>
      <c r="C84" s="28">
        <v>2500</v>
      </c>
      <c r="D84" s="28">
        <v>1207.58</v>
      </c>
      <c r="E84" s="29"/>
      <c r="F84" s="28">
        <v>3500</v>
      </c>
      <c r="G84" s="28">
        <v>0</v>
      </c>
      <c r="H84" s="37">
        <v>3722.04</v>
      </c>
      <c r="I84" s="28">
        <f>(H84/9)*12</f>
        <v>4962.72</v>
      </c>
      <c r="J84" s="29"/>
      <c r="K84" s="28">
        <v>3500</v>
      </c>
      <c r="L84" s="29"/>
      <c r="M84" s="9"/>
      <c r="N84" s="9"/>
    </row>
    <row r="85" spans="1:14" ht="15" customHeight="1" x14ac:dyDescent="0.25">
      <c r="A85" s="9" t="s">
        <v>94</v>
      </c>
      <c r="B85" s="15" t="s">
        <v>95</v>
      </c>
      <c r="C85" s="28">
        <v>6000</v>
      </c>
      <c r="D85" s="28">
        <v>4246.6099999999997</v>
      </c>
      <c r="E85" s="29"/>
      <c r="F85" s="28">
        <v>6000</v>
      </c>
      <c r="G85" s="28">
        <v>0</v>
      </c>
      <c r="H85" s="28">
        <v>2552.23</v>
      </c>
      <c r="I85" s="28">
        <f>(H85/9)*12</f>
        <v>3402.9733333333334</v>
      </c>
      <c r="J85" s="29"/>
      <c r="K85" s="28">
        <v>6000</v>
      </c>
      <c r="L85" s="29"/>
      <c r="M85" s="9"/>
      <c r="N85" s="9"/>
    </row>
    <row r="86" spans="1:14" ht="15" customHeight="1" x14ac:dyDescent="0.25">
      <c r="A86" s="9" t="s">
        <v>178</v>
      </c>
      <c r="B86" s="15" t="s">
        <v>96</v>
      </c>
      <c r="C86" s="28">
        <v>6500</v>
      </c>
      <c r="D86" s="28">
        <v>7767.04</v>
      </c>
      <c r="E86" s="29"/>
      <c r="F86" s="28">
        <v>1500</v>
      </c>
      <c r="G86" s="28">
        <v>0</v>
      </c>
      <c r="H86" s="38">
        <v>2198.4499999999998</v>
      </c>
      <c r="I86" s="28">
        <f>(H86/9)*12</f>
        <v>2931.2666666666664</v>
      </c>
      <c r="J86" s="29"/>
      <c r="K86" s="28">
        <v>3500</v>
      </c>
      <c r="L86" s="29"/>
      <c r="M86" s="9"/>
      <c r="N86" s="9"/>
    </row>
    <row r="87" spans="1:14" ht="15" customHeight="1" x14ac:dyDescent="0.25">
      <c r="A87" s="9" t="s">
        <v>211</v>
      </c>
      <c r="B87" s="15" t="s">
        <v>212</v>
      </c>
      <c r="C87" s="28">
        <v>0</v>
      </c>
      <c r="D87" s="28">
        <v>0</v>
      </c>
      <c r="E87" s="29"/>
      <c r="F87" s="28">
        <v>0</v>
      </c>
      <c r="G87" s="28">
        <v>0</v>
      </c>
      <c r="H87" s="38">
        <v>3383.23</v>
      </c>
      <c r="I87" s="28">
        <v>3383.23</v>
      </c>
      <c r="J87" s="29"/>
      <c r="K87" s="28">
        <v>0</v>
      </c>
      <c r="L87" s="29"/>
      <c r="M87" s="9"/>
      <c r="N87" s="9"/>
    </row>
    <row r="88" spans="1:14" s="3" customFormat="1" ht="15.75" customHeight="1" thickBot="1" x14ac:dyDescent="0.3">
      <c r="A88" s="134" t="s">
        <v>231</v>
      </c>
      <c r="B88" s="134"/>
      <c r="C88" s="30">
        <f>SUM(C80:C87)</f>
        <v>42000</v>
      </c>
      <c r="D88" s="30">
        <f>SUM(D80:D87)</f>
        <v>51242.55</v>
      </c>
      <c r="E88" s="31"/>
      <c r="F88" s="30">
        <f>SUM(F80:F87)</f>
        <v>26000</v>
      </c>
      <c r="G88" s="30">
        <f>SUM(G80:G87)</f>
        <v>0</v>
      </c>
      <c r="H88" s="30">
        <f>SUM(H80:H87)</f>
        <v>22257.99</v>
      </c>
      <c r="I88" s="30">
        <f>SUM(I80:I87)</f>
        <v>32009.279999999999</v>
      </c>
      <c r="J88" s="31"/>
      <c r="K88" s="30">
        <f>SUM(K80:K87)</f>
        <v>28000</v>
      </c>
      <c r="L88" s="31"/>
      <c r="M88" s="17"/>
      <c r="N88" s="17"/>
    </row>
    <row r="89" spans="1:14" s="5" customFormat="1" ht="24.75" customHeight="1" thickTop="1" x14ac:dyDescent="0.25">
      <c r="A89" s="135"/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</row>
    <row r="90" spans="1:14" ht="15" customHeight="1" x14ac:dyDescent="0.25">
      <c r="A90" s="133" t="s">
        <v>232</v>
      </c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9"/>
    </row>
    <row r="91" spans="1:14" ht="15" customHeight="1" x14ac:dyDescent="0.25">
      <c r="A91" s="9" t="s">
        <v>97</v>
      </c>
      <c r="B91" s="15" t="s">
        <v>98</v>
      </c>
      <c r="C91" s="28">
        <v>1000</v>
      </c>
      <c r="D91" s="28">
        <v>10.15</v>
      </c>
      <c r="E91" s="29"/>
      <c r="F91" s="28">
        <v>1000</v>
      </c>
      <c r="G91" s="28">
        <v>0</v>
      </c>
      <c r="H91" s="28">
        <v>0</v>
      </c>
      <c r="I91" s="28">
        <f>(H91/9)*12</f>
        <v>0</v>
      </c>
      <c r="J91" s="29"/>
      <c r="K91" s="28">
        <v>1000</v>
      </c>
      <c r="L91" s="29"/>
      <c r="M91" s="9"/>
      <c r="N91" s="9"/>
    </row>
    <row r="92" spans="1:14" ht="15" customHeight="1" x14ac:dyDescent="0.25">
      <c r="A92" s="9" t="s">
        <v>99</v>
      </c>
      <c r="B92" s="15" t="s">
        <v>100</v>
      </c>
      <c r="C92" s="28">
        <v>2000</v>
      </c>
      <c r="D92" s="28">
        <v>7387.52</v>
      </c>
      <c r="E92" s="29"/>
      <c r="F92" s="28">
        <v>6000</v>
      </c>
      <c r="G92" s="28">
        <v>0</v>
      </c>
      <c r="H92" s="28">
        <v>0</v>
      </c>
      <c r="I92" s="28">
        <f>(H92/9)*12</f>
        <v>0</v>
      </c>
      <c r="J92" s="29"/>
      <c r="K92" s="28">
        <v>30000</v>
      </c>
      <c r="L92" s="29"/>
      <c r="M92" s="9"/>
      <c r="N92" s="9"/>
    </row>
    <row r="93" spans="1:14" s="3" customFormat="1" ht="15.75" customHeight="1" thickBot="1" x14ac:dyDescent="0.3">
      <c r="A93" s="134" t="s">
        <v>233</v>
      </c>
      <c r="B93" s="134"/>
      <c r="C93" s="30">
        <f>SUM(C91:C92)</f>
        <v>3000</v>
      </c>
      <c r="D93" s="30">
        <f>SUM(D91:D92)</f>
        <v>7397.67</v>
      </c>
      <c r="E93" s="31"/>
      <c r="F93" s="30">
        <f>SUM(F91:F92)</f>
        <v>7000</v>
      </c>
      <c r="G93" s="30">
        <f>SUM(G91:G92)</f>
        <v>0</v>
      </c>
      <c r="H93" s="30">
        <f>SUM(H91:H92)</f>
        <v>0</v>
      </c>
      <c r="I93" s="30">
        <f>SUM(I91:I92)</f>
        <v>0</v>
      </c>
      <c r="J93" s="31"/>
      <c r="K93" s="30">
        <f>SUM(K91:K92)</f>
        <v>31000</v>
      </c>
      <c r="L93" s="31"/>
      <c r="M93" s="17"/>
      <c r="N93" s="17"/>
    </row>
    <row r="94" spans="1:14" s="5" customFormat="1" ht="24.75" customHeight="1" thickTop="1" x14ac:dyDescent="0.25">
      <c r="A94" s="135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</row>
    <row r="95" spans="1:14" ht="15" customHeight="1" x14ac:dyDescent="0.25">
      <c r="A95" s="133" t="s">
        <v>234</v>
      </c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9"/>
    </row>
    <row r="96" spans="1:14" ht="15" customHeight="1" x14ac:dyDescent="0.25">
      <c r="A96" s="9" t="s">
        <v>101</v>
      </c>
      <c r="B96" s="15" t="s">
        <v>102</v>
      </c>
      <c r="C96" s="28">
        <v>500</v>
      </c>
      <c r="D96" s="28">
        <v>3308.89</v>
      </c>
      <c r="E96" s="29"/>
      <c r="F96" s="28">
        <v>750</v>
      </c>
      <c r="G96" s="28">
        <v>0</v>
      </c>
      <c r="H96" s="38">
        <v>809.52</v>
      </c>
      <c r="I96" s="28">
        <f>(H96/9)*12</f>
        <v>1079.3599999999999</v>
      </c>
      <c r="J96" s="29"/>
      <c r="K96" s="28">
        <v>750</v>
      </c>
      <c r="L96" s="29"/>
      <c r="M96" s="9"/>
      <c r="N96" s="9"/>
    </row>
    <row r="97" spans="1:14" ht="15" customHeight="1" x14ac:dyDescent="0.25">
      <c r="A97" s="9" t="s">
        <v>103</v>
      </c>
      <c r="B97" s="15" t="s">
        <v>104</v>
      </c>
      <c r="C97" s="28">
        <v>50000</v>
      </c>
      <c r="D97" s="28">
        <v>20934.14</v>
      </c>
      <c r="E97" s="29"/>
      <c r="F97" s="28">
        <v>35000</v>
      </c>
      <c r="G97" s="28">
        <v>0</v>
      </c>
      <c r="H97" s="38">
        <v>4059.14</v>
      </c>
      <c r="I97" s="28">
        <f>(H97/9)*12</f>
        <v>5412.1866666666665</v>
      </c>
      <c r="J97" s="29"/>
      <c r="K97" s="28">
        <v>6000</v>
      </c>
      <c r="L97" s="29"/>
      <c r="M97" s="9"/>
      <c r="N97" s="9"/>
    </row>
    <row r="98" spans="1:14" ht="15" customHeight="1" x14ac:dyDescent="0.25">
      <c r="A98" s="9" t="s">
        <v>105</v>
      </c>
      <c r="B98" s="15" t="s">
        <v>106</v>
      </c>
      <c r="C98" s="28">
        <v>0</v>
      </c>
      <c r="D98" s="28">
        <v>0</v>
      </c>
      <c r="E98" s="29"/>
      <c r="F98" s="28">
        <v>1650</v>
      </c>
      <c r="G98" s="28">
        <v>0</v>
      </c>
      <c r="H98" s="38">
        <v>1495.1</v>
      </c>
      <c r="I98" s="28">
        <f>(H98/9)*12</f>
        <v>1993.4666666666665</v>
      </c>
      <c r="J98" s="29"/>
      <c r="K98" s="28">
        <v>2000</v>
      </c>
      <c r="L98" s="29"/>
      <c r="M98" s="9"/>
      <c r="N98" s="9"/>
    </row>
    <row r="99" spans="1:14" ht="15" customHeight="1" x14ac:dyDescent="0.25">
      <c r="A99" s="9" t="s">
        <v>107</v>
      </c>
      <c r="B99" s="15" t="s">
        <v>108</v>
      </c>
      <c r="C99" s="28">
        <v>350</v>
      </c>
      <c r="D99" s="28">
        <v>0</v>
      </c>
      <c r="E99" s="29"/>
      <c r="F99" s="28">
        <v>350</v>
      </c>
      <c r="G99" s="28">
        <v>0</v>
      </c>
      <c r="H99" s="38">
        <v>273.25</v>
      </c>
      <c r="I99" s="28">
        <v>350</v>
      </c>
      <c r="J99" s="29"/>
      <c r="K99" s="28">
        <v>300</v>
      </c>
      <c r="L99" s="29"/>
      <c r="M99" s="9"/>
      <c r="N99" s="9"/>
    </row>
    <row r="100" spans="1:14" ht="15" customHeight="1" x14ac:dyDescent="0.25">
      <c r="A100" s="9" t="s">
        <v>109</v>
      </c>
      <c r="B100" s="15" t="s">
        <v>110</v>
      </c>
      <c r="C100" s="28">
        <v>1000</v>
      </c>
      <c r="D100" s="28">
        <v>0</v>
      </c>
      <c r="E100" s="29"/>
      <c r="F100" s="28">
        <v>1000</v>
      </c>
      <c r="G100" s="28">
        <v>0</v>
      </c>
      <c r="H100" s="38">
        <v>350</v>
      </c>
      <c r="I100" s="28">
        <v>350</v>
      </c>
      <c r="J100" s="29"/>
      <c r="K100" s="28">
        <v>0</v>
      </c>
      <c r="L100" s="29"/>
      <c r="M100" s="9"/>
      <c r="N100" s="9"/>
    </row>
    <row r="101" spans="1:14" ht="15" customHeight="1" x14ac:dyDescent="0.25">
      <c r="A101" s="9" t="s">
        <v>111</v>
      </c>
      <c r="B101" s="15" t="s">
        <v>213</v>
      </c>
      <c r="C101" s="28">
        <v>5000</v>
      </c>
      <c r="D101" s="28">
        <v>39801.35</v>
      </c>
      <c r="E101" s="29"/>
      <c r="F101" s="28">
        <v>25000</v>
      </c>
      <c r="G101" s="28">
        <v>0</v>
      </c>
      <c r="H101" s="38">
        <v>72389.77</v>
      </c>
      <c r="I101" s="28">
        <v>72389.77</v>
      </c>
      <c r="J101" s="29"/>
      <c r="K101" s="28">
        <v>40000</v>
      </c>
      <c r="L101" s="29"/>
      <c r="M101" s="9"/>
      <c r="N101" s="9"/>
    </row>
    <row r="102" spans="1:14" ht="15" customHeight="1" x14ac:dyDescent="0.25">
      <c r="A102" s="9" t="s">
        <v>112</v>
      </c>
      <c r="B102" s="15" t="s">
        <v>113</v>
      </c>
      <c r="C102" s="28">
        <v>8500</v>
      </c>
      <c r="D102" s="28">
        <v>11126.37</v>
      </c>
      <c r="E102" s="29"/>
      <c r="F102" s="28">
        <v>76500</v>
      </c>
      <c r="G102" s="28">
        <v>0</v>
      </c>
      <c r="H102" s="38">
        <v>4116.3</v>
      </c>
      <c r="I102" s="28">
        <v>76500</v>
      </c>
      <c r="J102" s="29"/>
      <c r="K102" s="28">
        <v>76500</v>
      </c>
      <c r="L102" s="29"/>
      <c r="M102" s="9"/>
      <c r="N102" s="9"/>
    </row>
    <row r="103" spans="1:14" s="3" customFormat="1" ht="15.75" customHeight="1" thickBot="1" x14ac:dyDescent="0.3">
      <c r="A103" s="134" t="s">
        <v>235</v>
      </c>
      <c r="B103" s="134"/>
      <c r="C103" s="30">
        <f>SUM(C96:C102)</f>
        <v>65350</v>
      </c>
      <c r="D103" s="30">
        <f>SUM(D96:D102)</f>
        <v>75170.75</v>
      </c>
      <c r="E103" s="31"/>
      <c r="F103" s="30">
        <f>SUM(F96:F102)</f>
        <v>140250</v>
      </c>
      <c r="G103" s="30">
        <f>SUM(G96:G102)</f>
        <v>0</v>
      </c>
      <c r="H103" s="30">
        <f>SUM(H96:H102)</f>
        <v>83493.08</v>
      </c>
      <c r="I103" s="30">
        <f>SUM(I96:I102)</f>
        <v>158074.78333333333</v>
      </c>
      <c r="J103" s="31"/>
      <c r="K103" s="30">
        <f>SUM(K96:K102)</f>
        <v>125550</v>
      </c>
      <c r="L103" s="31"/>
      <c r="M103" s="17"/>
      <c r="N103" s="17"/>
    </row>
    <row r="104" spans="1:14" s="5" customFormat="1" ht="24.75" customHeight="1" thickTop="1" x14ac:dyDescent="0.25">
      <c r="A104" s="135"/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</row>
    <row r="105" spans="1:14" ht="15" customHeight="1" x14ac:dyDescent="0.25">
      <c r="A105" s="133" t="s">
        <v>236</v>
      </c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9"/>
    </row>
    <row r="106" spans="1:14" ht="15" customHeight="1" x14ac:dyDescent="0.25">
      <c r="A106" s="9" t="s">
        <v>157</v>
      </c>
      <c r="B106" s="15" t="s">
        <v>158</v>
      </c>
      <c r="C106" s="28">
        <v>0</v>
      </c>
      <c r="D106" s="28">
        <v>0</v>
      </c>
      <c r="E106" s="29"/>
      <c r="F106" s="28">
        <v>0</v>
      </c>
      <c r="G106" s="28">
        <v>0</v>
      </c>
      <c r="H106" s="28">
        <v>88.66</v>
      </c>
      <c r="I106" s="28">
        <f>(H106/9)*12</f>
        <v>118.21333333333334</v>
      </c>
      <c r="J106" s="29"/>
      <c r="K106" s="28">
        <v>400</v>
      </c>
      <c r="L106" s="29"/>
      <c r="M106" s="9"/>
      <c r="N106" s="9"/>
    </row>
    <row r="107" spans="1:14" ht="15" customHeight="1" x14ac:dyDescent="0.25">
      <c r="A107" s="9" t="s">
        <v>114</v>
      </c>
      <c r="B107" s="15" t="s">
        <v>115</v>
      </c>
      <c r="C107" s="28">
        <v>0</v>
      </c>
      <c r="D107" s="28">
        <v>1811.2</v>
      </c>
      <c r="E107" s="29"/>
      <c r="F107" s="28">
        <v>0</v>
      </c>
      <c r="G107" s="28">
        <v>0</v>
      </c>
      <c r="H107" s="28">
        <v>-1824</v>
      </c>
      <c r="I107" s="28">
        <v>-1824</v>
      </c>
      <c r="J107" s="29"/>
      <c r="K107" s="28">
        <v>0</v>
      </c>
      <c r="L107" s="29"/>
      <c r="M107" s="9"/>
      <c r="N107" s="9"/>
    </row>
    <row r="108" spans="1:14" ht="15" customHeight="1" x14ac:dyDescent="0.25">
      <c r="A108" s="9" t="s">
        <v>116</v>
      </c>
      <c r="B108" s="15" t="s">
        <v>117</v>
      </c>
      <c r="C108" s="28">
        <v>5000</v>
      </c>
      <c r="D108" s="28">
        <v>2211.04</v>
      </c>
      <c r="E108" s="29"/>
      <c r="F108" s="28">
        <v>3000</v>
      </c>
      <c r="G108" s="28">
        <v>0</v>
      </c>
      <c r="H108" s="28">
        <v>1932.13</v>
      </c>
      <c r="I108" s="28">
        <f>(H108/9)*12</f>
        <v>2576.1733333333336</v>
      </c>
      <c r="J108" s="29"/>
      <c r="K108" s="28">
        <v>3000</v>
      </c>
      <c r="L108" s="29"/>
      <c r="M108" s="9"/>
      <c r="N108" s="9"/>
    </row>
    <row r="109" spans="1:14" ht="15" customHeight="1" x14ac:dyDescent="0.25">
      <c r="A109" s="9" t="s">
        <v>118</v>
      </c>
      <c r="B109" s="15" t="s">
        <v>119</v>
      </c>
      <c r="C109" s="28">
        <v>14000</v>
      </c>
      <c r="D109" s="28">
        <v>16772.07</v>
      </c>
      <c r="E109" s="29"/>
      <c r="F109" s="28">
        <v>20000</v>
      </c>
      <c r="G109" s="28">
        <v>0</v>
      </c>
      <c r="H109" s="38">
        <v>16772.07</v>
      </c>
      <c r="I109" s="28">
        <f>(H109/9)*12</f>
        <v>22362.76</v>
      </c>
      <c r="J109" s="29"/>
      <c r="K109" s="28">
        <v>20000</v>
      </c>
      <c r="L109" s="29"/>
      <c r="M109" s="9"/>
      <c r="N109" s="9"/>
    </row>
    <row r="110" spans="1:14" ht="15" customHeight="1" x14ac:dyDescent="0.25">
      <c r="A110" s="9" t="s">
        <v>120</v>
      </c>
      <c r="B110" s="15" t="s">
        <v>121</v>
      </c>
      <c r="C110" s="28">
        <v>8500</v>
      </c>
      <c r="D110" s="28">
        <v>16660.87</v>
      </c>
      <c r="E110" s="29"/>
      <c r="F110" s="28">
        <v>25000</v>
      </c>
      <c r="G110" s="28">
        <v>0</v>
      </c>
      <c r="H110" s="38">
        <v>11484.51</v>
      </c>
      <c r="I110" s="28">
        <f>(H110/9)*12</f>
        <v>15312.68</v>
      </c>
      <c r="J110" s="29"/>
      <c r="K110" s="28">
        <v>25000</v>
      </c>
      <c r="L110" s="29"/>
      <c r="M110" s="9"/>
      <c r="N110" s="9"/>
    </row>
    <row r="111" spans="1:14" ht="15" customHeight="1" x14ac:dyDescent="0.25">
      <c r="A111" s="9" t="s">
        <v>122</v>
      </c>
      <c r="B111" s="15" t="s">
        <v>123</v>
      </c>
      <c r="C111" s="28">
        <v>8800</v>
      </c>
      <c r="D111" s="28">
        <v>14925.52</v>
      </c>
      <c r="E111" s="29"/>
      <c r="F111" s="28">
        <v>15000</v>
      </c>
      <c r="G111" s="28">
        <v>0</v>
      </c>
      <c r="H111" s="38">
        <v>10128.040000000001</v>
      </c>
      <c r="I111" s="28">
        <f>(H111/9)*12</f>
        <v>13504.053333333333</v>
      </c>
      <c r="J111" s="29"/>
      <c r="K111" s="28">
        <v>15000</v>
      </c>
      <c r="L111" s="29"/>
      <c r="M111" s="9"/>
      <c r="N111" s="9"/>
    </row>
    <row r="112" spans="1:14" ht="15" customHeight="1" x14ac:dyDescent="0.25">
      <c r="A112" s="9" t="s">
        <v>124</v>
      </c>
      <c r="B112" s="15" t="s">
        <v>125</v>
      </c>
      <c r="C112" s="28">
        <v>1200</v>
      </c>
      <c r="D112" s="28">
        <v>1503.11</v>
      </c>
      <c r="E112" s="29"/>
      <c r="F112" s="28">
        <v>1200</v>
      </c>
      <c r="G112" s="28">
        <v>0</v>
      </c>
      <c r="H112" s="38">
        <v>552.35</v>
      </c>
      <c r="I112" s="28">
        <v>1200</v>
      </c>
      <c r="J112" s="29"/>
      <c r="K112" s="28">
        <v>1200</v>
      </c>
      <c r="L112" s="29"/>
      <c r="M112" s="9"/>
      <c r="N112" s="9"/>
    </row>
    <row r="113" spans="1:14" s="3" customFormat="1" ht="15.75" customHeight="1" thickBot="1" x14ac:dyDescent="0.3">
      <c r="A113" s="134" t="s">
        <v>237</v>
      </c>
      <c r="B113" s="134"/>
      <c r="C113" s="30">
        <f>SUM(C106:C112)</f>
        <v>37500</v>
      </c>
      <c r="D113" s="30">
        <f>SUM(D106:D112)</f>
        <v>53883.81</v>
      </c>
      <c r="E113" s="31"/>
      <c r="F113" s="30">
        <f>SUM(F106:F112)</f>
        <v>64200</v>
      </c>
      <c r="G113" s="30">
        <f>SUM(G106:G112)</f>
        <v>0</v>
      </c>
      <c r="H113" s="30">
        <f>SUM(H106:H112)</f>
        <v>39133.760000000002</v>
      </c>
      <c r="I113" s="30">
        <f>SUM(I106:I112)</f>
        <v>53249.87999999999</v>
      </c>
      <c r="J113" s="31"/>
      <c r="K113" s="30">
        <f>SUM(K106:K112)</f>
        <v>64600</v>
      </c>
      <c r="L113" s="31"/>
      <c r="M113" s="17"/>
      <c r="N113" s="17"/>
    </row>
    <row r="114" spans="1:14" s="5" customFormat="1" ht="24.75" customHeight="1" thickTop="1" x14ac:dyDescent="0.25">
      <c r="A114" s="135"/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</row>
    <row r="115" spans="1:14" ht="15" customHeight="1" x14ac:dyDescent="0.25">
      <c r="A115" s="133" t="s">
        <v>238</v>
      </c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9"/>
    </row>
    <row r="116" spans="1:14" ht="15" customHeight="1" x14ac:dyDescent="0.25">
      <c r="A116" s="9" t="s">
        <v>126</v>
      </c>
      <c r="B116" s="15" t="s">
        <v>127</v>
      </c>
      <c r="C116" s="28">
        <v>10000</v>
      </c>
      <c r="D116" s="28">
        <v>-4393.1899999999996</v>
      </c>
      <c r="E116" s="29"/>
      <c r="F116" s="28">
        <v>10000</v>
      </c>
      <c r="G116" s="28">
        <v>0</v>
      </c>
      <c r="H116" s="38">
        <v>59.43</v>
      </c>
      <c r="I116" s="28">
        <f>(H116/9)*12</f>
        <v>79.240000000000009</v>
      </c>
      <c r="J116" s="29"/>
      <c r="K116" s="28">
        <v>10000</v>
      </c>
      <c r="L116" s="29"/>
      <c r="M116" s="9"/>
      <c r="N116" s="9"/>
    </row>
    <row r="117" spans="1:14" ht="15" customHeight="1" x14ac:dyDescent="0.25">
      <c r="A117" s="9" t="s">
        <v>128</v>
      </c>
      <c r="B117" s="15" t="s">
        <v>129</v>
      </c>
      <c r="C117" s="28">
        <v>60000</v>
      </c>
      <c r="D117" s="28">
        <v>32140.06</v>
      </c>
      <c r="E117" s="29"/>
      <c r="F117" s="28">
        <v>0</v>
      </c>
      <c r="G117" s="28">
        <v>0</v>
      </c>
      <c r="H117" s="38">
        <v>0</v>
      </c>
      <c r="I117" s="28">
        <f>(H117/9)*12</f>
        <v>0</v>
      </c>
      <c r="J117" s="29"/>
      <c r="K117" s="28">
        <v>0</v>
      </c>
      <c r="L117" s="29"/>
      <c r="M117" s="9"/>
      <c r="N117" s="9"/>
    </row>
    <row r="118" spans="1:14" ht="15" customHeight="1" x14ac:dyDescent="0.25">
      <c r="A118" s="9" t="s">
        <v>130</v>
      </c>
      <c r="B118" s="15" t="s">
        <v>131</v>
      </c>
      <c r="C118" s="28">
        <v>5000</v>
      </c>
      <c r="D118" s="28">
        <v>3259.4</v>
      </c>
      <c r="E118" s="29"/>
      <c r="F118" s="28">
        <v>12000</v>
      </c>
      <c r="G118" s="28">
        <v>0</v>
      </c>
      <c r="H118" s="38">
        <v>6022.99</v>
      </c>
      <c r="I118" s="28">
        <f>(H118/9)*12</f>
        <v>8030.6533333333336</v>
      </c>
      <c r="J118" s="29"/>
      <c r="K118" s="28">
        <v>12000</v>
      </c>
      <c r="L118" s="29"/>
      <c r="M118" s="9"/>
      <c r="N118" s="9"/>
    </row>
    <row r="119" spans="1:14" s="3" customFormat="1" ht="12.75" customHeight="1" thickBot="1" x14ac:dyDescent="0.3">
      <c r="A119" s="134" t="s">
        <v>239</v>
      </c>
      <c r="B119" s="134"/>
      <c r="C119" s="30">
        <f>SUM(C116:C118)</f>
        <v>75000</v>
      </c>
      <c r="D119" s="30">
        <f>SUM(D116:D118)</f>
        <v>31006.270000000004</v>
      </c>
      <c r="E119" s="31"/>
      <c r="F119" s="30">
        <f>SUM(F116:F118)</f>
        <v>22000</v>
      </c>
      <c r="G119" s="30">
        <f>SUM(G116:G118)</f>
        <v>0</v>
      </c>
      <c r="H119" s="30">
        <f>SUM(H116:H118)</f>
        <v>6082.42</v>
      </c>
      <c r="I119" s="30">
        <f>SUM(I116:I118)</f>
        <v>8109.8933333333334</v>
      </c>
      <c r="J119" s="31"/>
      <c r="K119" s="30">
        <f>SUM(K116:K118)</f>
        <v>22000</v>
      </c>
      <c r="L119" s="31"/>
      <c r="M119" s="17"/>
      <c r="N119" s="17"/>
    </row>
    <row r="120" spans="1:14" s="5" customFormat="1" ht="24.75" customHeight="1" thickTop="1" x14ac:dyDescent="0.25">
      <c r="A120" s="135"/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</row>
    <row r="121" spans="1:14" ht="15" customHeight="1" x14ac:dyDescent="0.25">
      <c r="A121" s="133" t="s">
        <v>240</v>
      </c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9"/>
    </row>
    <row r="122" spans="1:14" ht="15" customHeight="1" x14ac:dyDescent="0.25">
      <c r="A122" s="9" t="s">
        <v>132</v>
      </c>
      <c r="B122" s="15" t="s">
        <v>133</v>
      </c>
      <c r="C122" s="28">
        <v>90954</v>
      </c>
      <c r="D122" s="28">
        <v>88797.21</v>
      </c>
      <c r="E122" s="29"/>
      <c r="F122" s="28">
        <f>178048*0.63</f>
        <v>112170.24000000001</v>
      </c>
      <c r="G122" s="28">
        <v>0</v>
      </c>
      <c r="H122" s="38">
        <v>0</v>
      </c>
      <c r="I122" s="28">
        <v>112170.24000000001</v>
      </c>
      <c r="J122" s="29"/>
      <c r="K122" s="28">
        <f>182499*0.63</f>
        <v>114974.37</v>
      </c>
      <c r="L122" s="29"/>
      <c r="M122" s="9"/>
      <c r="N122" s="9"/>
    </row>
    <row r="123" spans="1:14" ht="15" customHeight="1" x14ac:dyDescent="0.25">
      <c r="A123" s="9" t="s">
        <v>134</v>
      </c>
      <c r="B123" s="15" t="s">
        <v>135</v>
      </c>
      <c r="C123" s="28">
        <v>45878</v>
      </c>
      <c r="D123" s="28">
        <v>0</v>
      </c>
      <c r="E123" s="29"/>
      <c r="F123" s="28">
        <v>0</v>
      </c>
      <c r="G123" s="28">
        <v>0</v>
      </c>
      <c r="H123" s="38">
        <v>0</v>
      </c>
      <c r="I123" s="28">
        <v>0</v>
      </c>
      <c r="J123" s="29"/>
      <c r="K123" s="28">
        <v>0</v>
      </c>
      <c r="L123" s="29"/>
      <c r="M123" s="9"/>
      <c r="N123" s="9"/>
    </row>
    <row r="124" spans="1:14" ht="15" customHeight="1" x14ac:dyDescent="0.25">
      <c r="A124" s="9" t="s">
        <v>136</v>
      </c>
      <c r="B124" s="15" t="s">
        <v>137</v>
      </c>
      <c r="C124" s="28">
        <v>109104</v>
      </c>
      <c r="D124" s="28">
        <v>26111.62</v>
      </c>
      <c r="E124" s="29"/>
      <c r="F124" s="28">
        <f>136832</f>
        <v>136832</v>
      </c>
      <c r="G124" s="28">
        <v>0</v>
      </c>
      <c r="H124" s="38">
        <v>23493.01</v>
      </c>
      <c r="I124" s="28">
        <v>136832</v>
      </c>
      <c r="J124" s="29"/>
      <c r="K124" s="28">
        <f>136832</f>
        <v>136832</v>
      </c>
      <c r="L124" s="29"/>
      <c r="M124" s="9"/>
      <c r="N124" s="9"/>
    </row>
    <row r="125" spans="1:14" ht="15" customHeight="1" x14ac:dyDescent="0.25">
      <c r="A125" s="9" t="s">
        <v>138</v>
      </c>
      <c r="B125" s="15" t="s">
        <v>139</v>
      </c>
      <c r="C125" s="28">
        <v>14158</v>
      </c>
      <c r="D125" s="28">
        <v>625.91</v>
      </c>
      <c r="E125" s="29"/>
      <c r="F125" s="28">
        <v>0</v>
      </c>
      <c r="G125" s="28">
        <v>0</v>
      </c>
      <c r="H125" s="38">
        <v>0</v>
      </c>
      <c r="I125" s="28">
        <f t="shared" ref="I125:I131" si="1">H125*2</f>
        <v>0</v>
      </c>
      <c r="J125" s="29"/>
      <c r="K125" s="28">
        <v>0</v>
      </c>
      <c r="L125" s="29"/>
      <c r="M125" s="9"/>
      <c r="N125" s="9"/>
    </row>
    <row r="126" spans="1:14" ht="15" customHeight="1" x14ac:dyDescent="0.25">
      <c r="A126" s="9" t="s">
        <v>140</v>
      </c>
      <c r="B126" s="15" t="s">
        <v>141</v>
      </c>
      <c r="C126" s="28">
        <v>7340</v>
      </c>
      <c r="D126" s="28">
        <v>0</v>
      </c>
      <c r="E126" s="29"/>
      <c r="F126" s="28">
        <v>0</v>
      </c>
      <c r="G126" s="28">
        <v>0</v>
      </c>
      <c r="H126" s="38">
        <v>0</v>
      </c>
      <c r="I126" s="28">
        <f t="shared" si="1"/>
        <v>0</v>
      </c>
      <c r="J126" s="29"/>
      <c r="K126" s="28">
        <v>0</v>
      </c>
      <c r="L126" s="29"/>
      <c r="M126" s="9"/>
      <c r="N126" s="9"/>
    </row>
    <row r="127" spans="1:14" ht="15" customHeight="1" x14ac:dyDescent="0.25">
      <c r="A127" s="9" t="s">
        <v>161</v>
      </c>
      <c r="B127" s="15" t="s">
        <v>162</v>
      </c>
      <c r="C127" s="28">
        <v>0</v>
      </c>
      <c r="D127" s="28">
        <v>387976.17</v>
      </c>
      <c r="E127" s="29"/>
      <c r="F127" s="28">
        <v>387000</v>
      </c>
      <c r="G127" s="28">
        <v>0</v>
      </c>
      <c r="H127" s="28">
        <v>0</v>
      </c>
      <c r="I127" s="28">
        <v>387000</v>
      </c>
      <c r="J127" s="29"/>
      <c r="K127" s="28">
        <v>387000</v>
      </c>
      <c r="L127" s="29"/>
      <c r="M127" s="9"/>
      <c r="N127" s="9"/>
    </row>
    <row r="128" spans="1:14" ht="15" customHeight="1" x14ac:dyDescent="0.25">
      <c r="A128" s="9" t="s">
        <v>142</v>
      </c>
      <c r="B128" s="15" t="s">
        <v>143</v>
      </c>
      <c r="C128" s="28">
        <v>0</v>
      </c>
      <c r="D128" s="28">
        <v>0</v>
      </c>
      <c r="E128" s="29"/>
      <c r="F128" s="28">
        <v>0</v>
      </c>
      <c r="G128" s="28">
        <v>0</v>
      </c>
      <c r="H128" s="28">
        <v>0</v>
      </c>
      <c r="I128" s="28">
        <f t="shared" si="1"/>
        <v>0</v>
      </c>
      <c r="J128" s="29"/>
      <c r="K128" s="28">
        <v>0</v>
      </c>
      <c r="L128" s="29"/>
      <c r="M128" s="9"/>
      <c r="N128" s="9"/>
    </row>
    <row r="129" spans="1:15" ht="15" customHeight="1" x14ac:dyDescent="0.25">
      <c r="A129" s="9" t="s">
        <v>144</v>
      </c>
      <c r="B129" s="15" t="s">
        <v>145</v>
      </c>
      <c r="C129" s="28">
        <v>0</v>
      </c>
      <c r="D129" s="28">
        <v>0</v>
      </c>
      <c r="E129" s="29"/>
      <c r="F129" s="28">
        <v>0</v>
      </c>
      <c r="G129" s="28">
        <v>0</v>
      </c>
      <c r="H129" s="38">
        <v>0</v>
      </c>
      <c r="I129" s="28">
        <f t="shared" si="1"/>
        <v>0</v>
      </c>
      <c r="J129" s="29"/>
      <c r="K129" s="28">
        <v>0</v>
      </c>
      <c r="L129" s="29"/>
      <c r="M129" s="9"/>
      <c r="N129" s="9"/>
    </row>
    <row r="130" spans="1:15" ht="15" customHeight="1" x14ac:dyDescent="0.25">
      <c r="A130" s="9" t="s">
        <v>146</v>
      </c>
      <c r="B130" s="15" t="s">
        <v>147</v>
      </c>
      <c r="C130" s="28">
        <v>0</v>
      </c>
      <c r="D130" s="28">
        <v>0</v>
      </c>
      <c r="E130" s="29"/>
      <c r="F130" s="28">
        <v>0</v>
      </c>
      <c r="G130" s="28">
        <v>0</v>
      </c>
      <c r="H130" s="38">
        <v>0</v>
      </c>
      <c r="I130" s="28">
        <f t="shared" si="1"/>
        <v>0</v>
      </c>
      <c r="J130" s="29"/>
      <c r="K130" s="28">
        <v>0</v>
      </c>
      <c r="L130" s="29"/>
      <c r="M130" s="9"/>
      <c r="N130" s="9"/>
    </row>
    <row r="131" spans="1:15" ht="15" customHeight="1" x14ac:dyDescent="0.25">
      <c r="A131" s="9" t="s">
        <v>148</v>
      </c>
      <c r="B131" s="15" t="s">
        <v>149</v>
      </c>
      <c r="C131" s="28">
        <v>20000</v>
      </c>
      <c r="D131" s="28">
        <v>0</v>
      </c>
      <c r="E131" s="29"/>
      <c r="F131" s="28">
        <v>0</v>
      </c>
      <c r="G131" s="28">
        <v>0</v>
      </c>
      <c r="H131" s="38">
        <v>0</v>
      </c>
      <c r="I131" s="28">
        <f t="shared" si="1"/>
        <v>0</v>
      </c>
      <c r="J131" s="29"/>
      <c r="K131" s="28">
        <v>0</v>
      </c>
      <c r="L131" s="29"/>
      <c r="M131" s="9"/>
      <c r="N131" s="9"/>
    </row>
    <row r="132" spans="1:15" ht="15" customHeight="1" x14ac:dyDescent="0.25">
      <c r="A132" s="9" t="s">
        <v>159</v>
      </c>
      <c r="B132" s="15" t="s">
        <v>160</v>
      </c>
      <c r="C132" s="28">
        <v>0</v>
      </c>
      <c r="D132" s="28">
        <v>0</v>
      </c>
      <c r="E132" s="29"/>
      <c r="F132" s="28">
        <v>0</v>
      </c>
      <c r="G132" s="28">
        <v>278000</v>
      </c>
      <c r="H132" s="38">
        <v>278000</v>
      </c>
      <c r="I132" s="28">
        <v>278000</v>
      </c>
      <c r="J132" s="29"/>
      <c r="K132" s="28">
        <v>0</v>
      </c>
      <c r="L132" s="29"/>
      <c r="M132" s="9"/>
      <c r="N132" s="9"/>
    </row>
    <row r="133" spans="1:15" s="3" customFormat="1" ht="15.75" customHeight="1" thickBot="1" x14ac:dyDescent="0.3">
      <c r="A133" s="134" t="s">
        <v>241</v>
      </c>
      <c r="B133" s="134"/>
      <c r="C133" s="30">
        <f>SUM(C122:C132)</f>
        <v>287434</v>
      </c>
      <c r="D133" s="30">
        <f>SUM(D122:D132)</f>
        <v>503510.91</v>
      </c>
      <c r="E133" s="31"/>
      <c r="F133" s="30">
        <f>SUM(F122:F132)</f>
        <v>636002.24</v>
      </c>
      <c r="G133" s="30">
        <f>SUM(G122:G132)</f>
        <v>278000</v>
      </c>
      <c r="H133" s="30">
        <f>SUM(H122:H132)</f>
        <v>301493.01</v>
      </c>
      <c r="I133" s="30">
        <f>SUM(I122:I132)</f>
        <v>914002.24</v>
      </c>
      <c r="J133" s="31"/>
      <c r="K133" s="30">
        <f>SUM(K122:K132)</f>
        <v>638806.37</v>
      </c>
      <c r="L133" s="31"/>
      <c r="M133" s="17"/>
      <c r="N133" s="17"/>
    </row>
    <row r="134" spans="1:15" s="5" customFormat="1" ht="24.75" customHeight="1" thickTop="1" x14ac:dyDescent="0.25">
      <c r="A134" s="135"/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</row>
    <row r="135" spans="1:15" s="3" customFormat="1" ht="15.75" customHeight="1" thickBot="1" x14ac:dyDescent="0.3">
      <c r="A135" s="136" t="s">
        <v>150</v>
      </c>
      <c r="B135" s="136"/>
      <c r="C135" s="30">
        <f>C50+C54+C77+C88+C93+C103+C113+C119+C133</f>
        <v>1025151</v>
      </c>
      <c r="D135" s="30">
        <f>D50+D54+D77+D88+D93+D103+D113+D119+D133</f>
        <v>1289174.47</v>
      </c>
      <c r="E135" s="31"/>
      <c r="F135" s="30">
        <f>F50+F54+F77+F88+F93+F103+F113+F119+F133</f>
        <v>1492773.24</v>
      </c>
      <c r="G135" s="30">
        <f>G50+G54+G77+G88+G93+G103+G113+G119+G133</f>
        <v>278000</v>
      </c>
      <c r="H135" s="30">
        <f>H50+H54+H77+H88+H93+H103+H113+H119+H133</f>
        <v>811332.28</v>
      </c>
      <c r="I135" s="30">
        <f>I50+I54+I77+I88+I93+I103+I113+I119+I133</f>
        <v>1753323.498772807</v>
      </c>
      <c r="J135" s="31"/>
      <c r="K135" s="30">
        <f>K50+K54+K77+K88+K93+K103+K113+K119+K133</f>
        <v>1492746.37</v>
      </c>
      <c r="L135" s="31"/>
      <c r="M135" s="17"/>
      <c r="N135" s="17"/>
    </row>
    <row r="136" spans="1:15" s="5" customFormat="1" ht="24.75" customHeight="1" thickTop="1" x14ac:dyDescent="0.25">
      <c r="A136" s="135"/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</row>
    <row r="138" spans="1:15" ht="15.75" customHeight="1" x14ac:dyDescent="0.25">
      <c r="A138" s="9"/>
      <c r="B138" s="9"/>
      <c r="C138" s="9"/>
      <c r="D138" s="9"/>
      <c r="E138" s="19"/>
      <c r="F138" s="19"/>
      <c r="G138" s="19"/>
      <c r="H138" s="19"/>
      <c r="I138" s="19"/>
      <c r="J138" s="42"/>
      <c r="K138" s="19"/>
      <c r="L138" s="42"/>
      <c r="M138" s="9"/>
      <c r="N138" s="9"/>
      <c r="O138" s="9"/>
    </row>
    <row r="139" spans="1:15" x14ac:dyDescent="0.25">
      <c r="A139" s="9"/>
      <c r="B139" s="9"/>
      <c r="C139" s="9"/>
      <c r="D139" s="9"/>
      <c r="E139" s="19"/>
      <c r="F139" s="19"/>
      <c r="G139" s="19"/>
      <c r="H139" s="19"/>
      <c r="I139" s="19"/>
      <c r="J139" s="42"/>
      <c r="K139" s="19"/>
      <c r="L139" s="42"/>
      <c r="M139" s="9"/>
      <c r="N139" s="9"/>
      <c r="O139" s="9"/>
    </row>
    <row r="140" spans="1:15" x14ac:dyDescent="0.25">
      <c r="A140" s="9"/>
      <c r="B140" s="9"/>
      <c r="C140" s="9"/>
      <c r="D140" s="9"/>
      <c r="E140" s="19"/>
      <c r="F140" s="19"/>
      <c r="G140" s="19"/>
      <c r="H140" s="19"/>
      <c r="I140" s="19"/>
      <c r="J140" s="42"/>
      <c r="K140" s="19"/>
      <c r="L140" s="42"/>
      <c r="M140" s="9"/>
      <c r="N140" s="9"/>
      <c r="O140" s="9"/>
    </row>
    <row r="141" spans="1:15" x14ac:dyDescent="0.25">
      <c r="A141" s="9"/>
      <c r="B141" s="9"/>
      <c r="C141" s="9"/>
      <c r="D141" s="9"/>
      <c r="E141" s="19"/>
      <c r="F141" s="19"/>
      <c r="G141" s="19"/>
      <c r="H141" s="19"/>
      <c r="I141" s="19"/>
      <c r="J141" s="42"/>
      <c r="K141" s="19"/>
      <c r="L141" s="42"/>
      <c r="M141" s="9"/>
      <c r="N141" s="9"/>
      <c r="O141" s="9"/>
    </row>
  </sheetData>
  <mergeCells count="53">
    <mergeCell ref="A7:I7"/>
    <mergeCell ref="A8:I8"/>
    <mergeCell ref="A1:O1"/>
    <mergeCell ref="A2:O2"/>
    <mergeCell ref="A3:O3"/>
    <mergeCell ref="A4:O4"/>
    <mergeCell ref="A5:B6"/>
    <mergeCell ref="C5:D5"/>
    <mergeCell ref="F5:I5"/>
    <mergeCell ref="M5:M6"/>
    <mergeCell ref="A89:M89"/>
    <mergeCell ref="A90:M90"/>
    <mergeCell ref="A93:B93"/>
    <mergeCell ref="A94:M94"/>
    <mergeCell ref="A104:M104"/>
    <mergeCell ref="A95:M95"/>
    <mergeCell ref="A103:B103"/>
    <mergeCell ref="A77:B77"/>
    <mergeCell ref="A79:M79"/>
    <mergeCell ref="A88:B88"/>
    <mergeCell ref="A55:M55"/>
    <mergeCell ref="A78:M78"/>
    <mergeCell ref="A51:M51"/>
    <mergeCell ref="A50:B50"/>
    <mergeCell ref="A52:M52"/>
    <mergeCell ref="A54:B54"/>
    <mergeCell ref="A56:M56"/>
    <mergeCell ref="A12:B12"/>
    <mergeCell ref="A19:M19"/>
    <mergeCell ref="A25:B25"/>
    <mergeCell ref="A26:M26"/>
    <mergeCell ref="A27:M27"/>
    <mergeCell ref="A13:M13"/>
    <mergeCell ref="A18:M18"/>
    <mergeCell ref="A14:M14"/>
    <mergeCell ref="A17:B17"/>
    <mergeCell ref="A29:B29"/>
    <mergeCell ref="A30:M30"/>
    <mergeCell ref="A32:M32"/>
    <mergeCell ref="A35:M35"/>
    <mergeCell ref="A41:M41"/>
    <mergeCell ref="A33:I33"/>
    <mergeCell ref="A105:M105"/>
    <mergeCell ref="A113:B113"/>
    <mergeCell ref="A114:M114"/>
    <mergeCell ref="A134:M134"/>
    <mergeCell ref="A136:M136"/>
    <mergeCell ref="A135:B135"/>
    <mergeCell ref="A115:M115"/>
    <mergeCell ref="A119:B119"/>
    <mergeCell ref="A120:M120"/>
    <mergeCell ref="A121:M121"/>
    <mergeCell ref="A133:B133"/>
  </mergeCells>
  <printOptions horizontalCentered="1"/>
  <pageMargins left="0.7" right="0.7" top="0.75" bottom="0.75" header="0.3" footer="0.3"/>
  <pageSetup scale="66" fitToHeight="0" orientation="landscape" r:id="rId1"/>
  <headerFooter>
    <oddFooter>&amp;L&amp;D&amp;CWorksheet
Page &amp;P&amp;R&amp;T</oddFooter>
  </headerFooter>
  <rowBreaks count="3" manualBreakCount="3">
    <brk id="32" max="16383" man="1"/>
    <brk id="78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2B27-3E15-4E9F-BA21-445E60304C26}">
  <dimension ref="A1:O181"/>
  <sheetViews>
    <sheetView zoomScale="130" zoomScaleNormal="130" workbookViewId="0">
      <selection activeCell="C16" sqref="C16"/>
    </sheetView>
  </sheetViews>
  <sheetFormatPr defaultRowHeight="15" x14ac:dyDescent="0.25"/>
  <cols>
    <col min="1" max="1" width="27.85546875" style="109" customWidth="1"/>
    <col min="2" max="3" width="16" style="1" bestFit="1" customWidth="1"/>
    <col min="4" max="4" width="1.85546875" style="1" customWidth="1"/>
    <col min="5" max="5" width="16" style="107" bestFit="1" customWidth="1"/>
    <col min="6" max="6" width="13.7109375" style="107" hidden="1" customWidth="1"/>
    <col min="7" max="7" width="13.7109375" style="107" customWidth="1"/>
    <col min="8" max="8" width="15.28515625" style="107" customWidth="1"/>
    <col min="9" max="9" width="1.5703125" style="107" customWidth="1"/>
    <col min="10" max="10" width="16" style="107" bestFit="1" customWidth="1"/>
    <col min="11" max="11" width="15.7109375" style="107" customWidth="1"/>
    <col min="12" max="12" width="5.7109375" style="107" customWidth="1"/>
    <col min="13" max="13" width="15.7109375" style="107" customWidth="1"/>
    <col min="14" max="14" width="30.7109375" style="108" customWidth="1"/>
    <col min="15" max="15" width="30.7109375" style="1" customWidth="1"/>
    <col min="16" max="16" width="30.7109375" customWidth="1"/>
  </cols>
  <sheetData>
    <row r="1" spans="1:14" s="63" customFormat="1" x14ac:dyDescent="0.25">
      <c r="A1" s="130" t="s">
        <v>204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4" s="63" customFormat="1" x14ac:dyDescent="0.25">
      <c r="A2" s="130" t="s">
        <v>318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4" s="63" customFormat="1" x14ac:dyDescent="0.25">
      <c r="A3" s="130" t="s">
        <v>282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4" s="5" customFormat="1" ht="30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64"/>
      <c r="L4" s="64"/>
    </row>
    <row r="5" spans="1:14" s="70" customFormat="1" ht="15.75" customHeight="1" x14ac:dyDescent="0.15">
      <c r="A5" s="132"/>
      <c r="B5" s="65">
        <v>2020</v>
      </c>
      <c r="C5" s="65">
        <v>2020</v>
      </c>
      <c r="D5" s="66"/>
      <c r="E5" s="65">
        <v>2021</v>
      </c>
      <c r="F5" s="65">
        <v>2021</v>
      </c>
      <c r="G5" s="67">
        <v>2021</v>
      </c>
      <c r="H5" s="67">
        <v>2021</v>
      </c>
      <c r="I5" s="68"/>
      <c r="J5" s="69" t="s">
        <v>151</v>
      </c>
    </row>
    <row r="6" spans="1:14" s="70" customFormat="1" ht="10.5" x14ac:dyDescent="0.15">
      <c r="A6" s="132"/>
      <c r="B6" s="71" t="s">
        <v>0</v>
      </c>
      <c r="C6" s="71" t="s">
        <v>152</v>
      </c>
      <c r="D6" s="66"/>
      <c r="E6" s="71" t="s">
        <v>0</v>
      </c>
      <c r="F6" s="71" t="s">
        <v>1</v>
      </c>
      <c r="G6" s="71" t="s">
        <v>283</v>
      </c>
      <c r="H6" s="71" t="s">
        <v>284</v>
      </c>
      <c r="I6" s="68"/>
      <c r="J6" s="72" t="s">
        <v>2</v>
      </c>
    </row>
    <row r="7" spans="1:14" s="73" customFormat="1" ht="11.25" x14ac:dyDescent="0.2">
      <c r="A7" s="129" t="s">
        <v>163</v>
      </c>
      <c r="B7" s="129"/>
      <c r="C7" s="129"/>
      <c r="D7" s="129"/>
      <c r="E7" s="129"/>
      <c r="F7" s="129"/>
      <c r="G7" s="129"/>
      <c r="H7" s="129"/>
      <c r="I7" s="129"/>
      <c r="J7" s="129"/>
    </row>
    <row r="8" spans="1:14" s="73" customFormat="1" ht="15" customHeight="1" x14ac:dyDescent="0.2">
      <c r="A8" s="74" t="s">
        <v>285</v>
      </c>
      <c r="B8" s="75">
        <f>'SEWER WORKSHEET'!C11</f>
        <v>760000</v>
      </c>
      <c r="C8" s="75">
        <f>'SEWER WORKSHEET'!D11</f>
        <v>947552.46</v>
      </c>
      <c r="D8" s="75"/>
      <c r="E8" s="75">
        <f>'SEWER WORKSHEET'!F11</f>
        <v>960000</v>
      </c>
      <c r="F8" s="75">
        <f>'SEWER WORKSHEET'!G11</f>
        <v>0</v>
      </c>
      <c r="G8" s="75">
        <f>'SEWER WORKSHEET'!H11</f>
        <v>523388.29000000004</v>
      </c>
      <c r="H8" s="75">
        <f>'SEWER WORKSHEET'!I11</f>
        <v>697851.05333333323</v>
      </c>
      <c r="I8" s="75"/>
      <c r="J8" s="75">
        <f>'SEWER WORKSHEET'!K11</f>
        <v>960000</v>
      </c>
      <c r="K8" s="76"/>
      <c r="L8" s="76"/>
      <c r="M8" s="76"/>
      <c r="N8" s="76"/>
    </row>
    <row r="9" spans="1:14" s="73" customFormat="1" ht="15" customHeight="1" x14ac:dyDescent="0.2">
      <c r="A9" s="74" t="s">
        <v>220</v>
      </c>
      <c r="B9" s="75">
        <f>'SEWER WORKSHEET'!C15</f>
        <v>50</v>
      </c>
      <c r="C9" s="75">
        <f>'SEWER WORKSHEET'!D15</f>
        <v>3.85</v>
      </c>
      <c r="D9" s="75"/>
      <c r="E9" s="75">
        <f>'SEWER WORKSHEET'!F15</f>
        <v>5</v>
      </c>
      <c r="F9" s="75">
        <f>'SEWER WORKSHEET'!G15</f>
        <v>0</v>
      </c>
      <c r="G9" s="75">
        <f>'SEWER WORKSHEET'!H15</f>
        <v>1.39</v>
      </c>
      <c r="H9" s="75">
        <f>'SEWER WORKSHEET'!I15</f>
        <v>1.8533333333333333</v>
      </c>
      <c r="I9" s="75"/>
      <c r="J9" s="75">
        <f>'SEWER WORKSHEET'!K15</f>
        <v>3</v>
      </c>
      <c r="K9" s="76"/>
      <c r="L9" s="76"/>
      <c r="M9" s="76"/>
      <c r="N9" s="76"/>
    </row>
    <row r="10" spans="1:14" s="73" customFormat="1" ht="15" customHeight="1" x14ac:dyDescent="0.2">
      <c r="A10" s="74" t="s">
        <v>222</v>
      </c>
      <c r="B10" s="75">
        <f>'SEWER WORKSHEET'!C19</f>
        <v>0</v>
      </c>
      <c r="C10" s="75">
        <f>'SEWER WORKSHEET'!D19</f>
        <v>3281.9</v>
      </c>
      <c r="D10" s="75"/>
      <c r="E10" s="75">
        <f>'SEWER WORKSHEET'!F19</f>
        <v>0</v>
      </c>
      <c r="F10" s="75">
        <f>'SEWER WORKSHEET'!G19</f>
        <v>0</v>
      </c>
      <c r="G10" s="75">
        <f>'SEWER WORKSHEET'!H19</f>
        <v>296.60000000000002</v>
      </c>
      <c r="H10" s="75">
        <f>'SEWER WORKSHEET'!I19</f>
        <v>296.60000000000002</v>
      </c>
      <c r="I10" s="75"/>
      <c r="J10" s="75">
        <f>'SEWER WORKSHEET'!K19</f>
        <v>0</v>
      </c>
      <c r="K10" s="76"/>
      <c r="L10" s="76"/>
      <c r="M10" s="76"/>
      <c r="N10" s="76"/>
    </row>
    <row r="11" spans="1:14" s="53" customFormat="1" ht="11.25" thickBot="1" x14ac:dyDescent="0.2">
      <c r="A11" s="77" t="s">
        <v>170</v>
      </c>
      <c r="B11" s="78">
        <f>SUM(B8:B10)</f>
        <v>760050</v>
      </c>
      <c r="C11" s="78">
        <f>SUM(C8:C10)</f>
        <v>950838.21</v>
      </c>
      <c r="D11" s="113"/>
      <c r="E11" s="78">
        <f>SUM(E8:E10)</f>
        <v>960005</v>
      </c>
      <c r="F11" s="78">
        <f>SUM(F8:F10)</f>
        <v>0</v>
      </c>
      <c r="G11" s="78">
        <f>SUM(G8:G10)</f>
        <v>523686.28</v>
      </c>
      <c r="H11" s="78">
        <f>SUM(H8:H10)</f>
        <v>698149.5066666666</v>
      </c>
      <c r="I11" s="113"/>
      <c r="J11" s="78">
        <f>SUM(J8:J10)</f>
        <v>960003</v>
      </c>
      <c r="K11" s="80"/>
    </row>
    <row r="12" spans="1:14" s="73" customFormat="1" ht="30" customHeight="1" thickTop="1" x14ac:dyDescent="0.2">
      <c r="A12" s="128" t="s">
        <v>28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4" s="73" customFormat="1" ht="15" customHeight="1" x14ac:dyDescent="0.2">
      <c r="A13" s="129" t="s">
        <v>171</v>
      </c>
      <c r="B13" s="129"/>
      <c r="C13" s="129"/>
      <c r="D13" s="129"/>
      <c r="E13" s="129"/>
      <c r="F13" s="129"/>
      <c r="G13" s="129"/>
      <c r="H13" s="129"/>
      <c r="I13" s="129"/>
      <c r="J13" s="129"/>
    </row>
    <row r="14" spans="1:14" s="73" customFormat="1" ht="15" customHeight="1" x14ac:dyDescent="0.2">
      <c r="A14" s="74" t="s">
        <v>286</v>
      </c>
      <c r="B14" s="89">
        <f>'SEWER WORKSHEET'!C40</f>
        <v>260571</v>
      </c>
      <c r="C14" s="89">
        <f>'SEWER WORKSHEET'!D40</f>
        <v>249785.65</v>
      </c>
      <c r="D14" s="89"/>
      <c r="E14" s="89">
        <f>'SEWER WORKSHEET'!F40</f>
        <v>314891</v>
      </c>
      <c r="F14" s="89">
        <f>'SEWER WORKSHEET'!G40</f>
        <v>0</v>
      </c>
      <c r="G14" s="89">
        <f>'SEWER WORKSHEET'!H40</f>
        <v>209004.69999999998</v>
      </c>
      <c r="H14" s="89">
        <f>'SEWER WORKSHEET'!I40</f>
        <v>312328.26561403507</v>
      </c>
      <c r="I14" s="89"/>
      <c r="J14" s="89">
        <f>'SEWER WORKSHEET'!K40</f>
        <v>337350</v>
      </c>
      <c r="K14" s="90"/>
      <c r="L14" s="90"/>
      <c r="M14" s="91"/>
    </row>
    <row r="15" spans="1:14" s="73" customFormat="1" ht="15" customHeight="1" x14ac:dyDescent="0.2">
      <c r="A15" s="110" t="s">
        <v>226</v>
      </c>
      <c r="B15" s="89">
        <f>'SEWER WORKSHEET'!C44</f>
        <v>1000</v>
      </c>
      <c r="C15" s="89">
        <f>'SEWER WORKSHEET'!D44</f>
        <v>402</v>
      </c>
      <c r="D15" s="89"/>
      <c r="E15" s="89">
        <f>'SEWER WORKSHEET'!F44</f>
        <v>800</v>
      </c>
      <c r="F15" s="89">
        <f>'SEWER WORKSHEET'!G44</f>
        <v>0</v>
      </c>
      <c r="G15" s="89">
        <f>'SEWER WORKSHEET'!H44</f>
        <v>50</v>
      </c>
      <c r="H15" s="89">
        <f>'SEWER WORKSHEET'!I44</f>
        <v>66.666666666666657</v>
      </c>
      <c r="I15" s="89"/>
      <c r="J15" s="89">
        <f>'SEWER WORKSHEET'!K44</f>
        <v>800</v>
      </c>
      <c r="K15" s="92"/>
      <c r="L15" s="92"/>
      <c r="M15" s="92"/>
    </row>
    <row r="16" spans="1:14" s="73" customFormat="1" ht="15" customHeight="1" x14ac:dyDescent="0.2">
      <c r="A16" s="110" t="s">
        <v>228</v>
      </c>
      <c r="B16" s="89">
        <f>'SEWER WORKSHEET'!C61</f>
        <v>185160</v>
      </c>
      <c r="C16" s="89">
        <f>'SEWER WORKSHEET'!D61</f>
        <v>227511.81</v>
      </c>
      <c r="D16" s="89"/>
      <c r="E16" s="89">
        <f>'SEWER WORKSHEET'!F61</f>
        <v>212450</v>
      </c>
      <c r="F16" s="89">
        <f>'SEWER WORKSHEET'!G61</f>
        <v>0</v>
      </c>
      <c r="G16" s="89">
        <f>'SEWER WORKSHEET'!H61</f>
        <v>100255.44</v>
      </c>
      <c r="H16" s="89">
        <f>'SEWER WORKSHEET'!I61</f>
        <v>167488.72</v>
      </c>
      <c r="I16" s="89"/>
      <c r="J16" s="89">
        <f>'SEWER WORKSHEET'!K61</f>
        <v>184390</v>
      </c>
      <c r="K16" s="92"/>
      <c r="L16" s="92"/>
      <c r="M16" s="92"/>
    </row>
    <row r="17" spans="1:15" s="73" customFormat="1" ht="15" customHeight="1" x14ac:dyDescent="0.2">
      <c r="A17" s="110" t="s">
        <v>230</v>
      </c>
      <c r="B17" s="89">
        <f>'SEWER WORKSHEET'!C72</f>
        <v>26500</v>
      </c>
      <c r="C17" s="89">
        <f>'SEWER WORKSHEET'!D72</f>
        <v>26209.32</v>
      </c>
      <c r="D17" s="89"/>
      <c r="E17" s="89">
        <f>'SEWER WORKSHEET'!F72</f>
        <v>30000</v>
      </c>
      <c r="F17" s="89">
        <f>'SEWER WORKSHEET'!G72</f>
        <v>0</v>
      </c>
      <c r="G17" s="89">
        <f>'SEWER WORKSHEET'!H72</f>
        <v>24241.360000000001</v>
      </c>
      <c r="H17" s="89">
        <f>'SEWER WORKSHEET'!I72</f>
        <v>31386.959999999999</v>
      </c>
      <c r="I17" s="89"/>
      <c r="J17" s="89">
        <f>'SEWER WORKSHEET'!K72</f>
        <v>39300</v>
      </c>
      <c r="K17" s="92"/>
      <c r="L17" s="92"/>
      <c r="M17" s="92"/>
    </row>
    <row r="18" spans="1:15" s="73" customFormat="1" ht="15" customHeight="1" x14ac:dyDescent="0.2">
      <c r="A18" s="110" t="s">
        <v>234</v>
      </c>
      <c r="B18" s="89">
        <f>'SEWER WORKSHEET'!C80</f>
        <v>45500</v>
      </c>
      <c r="C18" s="89">
        <f>'SEWER WORKSHEET'!D80</f>
        <v>81699.839999999997</v>
      </c>
      <c r="D18" s="89"/>
      <c r="E18" s="89">
        <f>'SEWER WORKSHEET'!F80</f>
        <v>72900</v>
      </c>
      <c r="F18" s="89">
        <f>'SEWER WORKSHEET'!G80</f>
        <v>0</v>
      </c>
      <c r="G18" s="89">
        <f>'SEWER WORKSHEET'!H80</f>
        <v>12256.48</v>
      </c>
      <c r="H18" s="89">
        <f>'SEWER WORKSHEET'!I80</f>
        <v>61121.973333333328</v>
      </c>
      <c r="I18" s="89"/>
      <c r="J18" s="89">
        <f>'SEWER WORKSHEET'!K80</f>
        <v>68250</v>
      </c>
      <c r="K18" s="92"/>
      <c r="L18" s="92"/>
      <c r="M18" s="92"/>
    </row>
    <row r="19" spans="1:15" s="73" customFormat="1" ht="15" customHeight="1" x14ac:dyDescent="0.2">
      <c r="A19" s="110" t="s">
        <v>236</v>
      </c>
      <c r="B19" s="89">
        <f>'SEWER WORKSHEET'!C85</f>
        <v>13000</v>
      </c>
      <c r="C19" s="89">
        <f>'SEWER WORKSHEET'!D85</f>
        <v>10031.25</v>
      </c>
      <c r="D19" s="89"/>
      <c r="E19" s="89">
        <f>'SEWER WORKSHEET'!F85</f>
        <v>12500</v>
      </c>
      <c r="F19" s="89">
        <f>'SEWER WORKSHEET'!G85</f>
        <v>0</v>
      </c>
      <c r="G19" s="89">
        <f>'SEWER WORKSHEET'!H85</f>
        <v>2997.55</v>
      </c>
      <c r="H19" s="89">
        <f>'SEWER WORKSHEET'!I85</f>
        <v>10996.733333333334</v>
      </c>
      <c r="I19" s="89"/>
      <c r="J19" s="89">
        <f>'SEWER WORKSHEET'!K85</f>
        <v>10500</v>
      </c>
      <c r="K19" s="92"/>
      <c r="L19" s="92"/>
      <c r="M19" s="92"/>
    </row>
    <row r="20" spans="1:15" s="73" customFormat="1" ht="15" customHeight="1" x14ac:dyDescent="0.2">
      <c r="A20" s="110" t="s">
        <v>238</v>
      </c>
      <c r="B20" s="89">
        <f>'SEWER WORKSHEET'!C90</f>
        <v>110000</v>
      </c>
      <c r="C20" s="89">
        <f>'SEWER WORKSHEET'!D90</f>
        <v>108219.5</v>
      </c>
      <c r="D20" s="89"/>
      <c r="E20" s="89">
        <f>'SEWER WORKSHEET'!F90</f>
        <v>130000</v>
      </c>
      <c r="F20" s="89">
        <f>'SEWER WORKSHEET'!G90</f>
        <v>0</v>
      </c>
      <c r="G20" s="89">
        <f>'SEWER WORKSHEET'!H90</f>
        <v>87690</v>
      </c>
      <c r="H20" s="89">
        <f>'SEWER WORKSHEET'!I90</f>
        <v>116920</v>
      </c>
      <c r="I20" s="89"/>
      <c r="J20" s="89">
        <f>'SEWER WORKSHEET'!K90</f>
        <v>130000</v>
      </c>
      <c r="K20" s="92"/>
      <c r="L20" s="92"/>
      <c r="M20" s="92"/>
    </row>
    <row r="21" spans="1:15" s="73" customFormat="1" ht="15" customHeight="1" x14ac:dyDescent="0.2">
      <c r="A21" s="110" t="s">
        <v>240</v>
      </c>
      <c r="B21" s="89">
        <f>'SEWER WORKSHEET'!C98</f>
        <v>121446</v>
      </c>
      <c r="C21" s="89">
        <f>'SEWER WORKSHEET'!D98</f>
        <v>187297.93</v>
      </c>
      <c r="D21" s="89"/>
      <c r="E21" s="89">
        <f>'SEWER WORKSHEET'!F98</f>
        <v>305446</v>
      </c>
      <c r="F21" s="89">
        <f>'SEWER WORKSHEET'!G98</f>
        <v>0</v>
      </c>
      <c r="G21" s="89">
        <f>'SEWER WORKSHEET'!H98</f>
        <v>8679.84</v>
      </c>
      <c r="H21" s="89">
        <f>'SEWER WORKSHEET'!I98</f>
        <v>305445.83999999997</v>
      </c>
      <c r="I21" s="89"/>
      <c r="J21" s="89">
        <f>'SEWER WORKSHEET'!K98</f>
        <v>305446</v>
      </c>
      <c r="K21" s="92"/>
      <c r="L21" s="92"/>
      <c r="M21" s="92"/>
    </row>
    <row r="22" spans="1:15" s="73" customFormat="1" ht="12" thickBot="1" x14ac:dyDescent="0.25">
      <c r="A22" s="93" t="s">
        <v>319</v>
      </c>
      <c r="B22" s="94">
        <f>SUM(B14:B21)</f>
        <v>763177</v>
      </c>
      <c r="C22" s="94">
        <f>SUM(C14:C21)</f>
        <v>891157.3</v>
      </c>
      <c r="D22" s="95"/>
      <c r="E22" s="94">
        <f>SUM(E14:E21)</f>
        <v>1078987</v>
      </c>
      <c r="F22" s="94">
        <f>SUM(F14:F21)</f>
        <v>0</v>
      </c>
      <c r="G22" s="94">
        <f>SUM(G14:G21)</f>
        <v>445175.37</v>
      </c>
      <c r="H22" s="94">
        <f>SUM(H14:H21)</f>
        <v>1005755.1589473684</v>
      </c>
      <c r="I22" s="95"/>
      <c r="J22" s="94">
        <f>SUM(J14:J21)</f>
        <v>1076036</v>
      </c>
      <c r="K22" s="79"/>
      <c r="L22" s="79"/>
      <c r="M22" s="96"/>
    </row>
    <row r="23" spans="1:15" s="87" customFormat="1" ht="9.9499999999999993" customHeight="1" thickTop="1" x14ac:dyDescent="0.2">
      <c r="A23" s="88"/>
      <c r="B23" s="73"/>
      <c r="C23" s="73"/>
      <c r="D23" s="73"/>
      <c r="E23" s="81"/>
      <c r="F23" s="81"/>
      <c r="G23" s="81"/>
      <c r="H23" s="81"/>
      <c r="I23" s="81"/>
      <c r="J23" s="81"/>
      <c r="K23" s="81"/>
      <c r="L23" s="81"/>
      <c r="M23" s="84"/>
      <c r="N23" s="85"/>
      <c r="O23" s="86"/>
    </row>
    <row r="24" spans="1:15" s="53" customFormat="1" ht="39" thickBot="1" x14ac:dyDescent="0.2">
      <c r="A24" s="111" t="s">
        <v>215</v>
      </c>
      <c r="B24" s="51">
        <f>B11-B22</f>
        <v>-3127</v>
      </c>
      <c r="C24" s="51">
        <f>C11-C22</f>
        <v>59680.909999999916</v>
      </c>
      <c r="D24" s="52"/>
      <c r="E24" s="51">
        <f>E11-E22</f>
        <v>-118982</v>
      </c>
      <c r="F24" s="51">
        <v>0</v>
      </c>
      <c r="G24" s="51">
        <f>G11-G22</f>
        <v>78510.910000000033</v>
      </c>
      <c r="H24" s="51">
        <f>H11-H22</f>
        <v>-307605.65228070179</v>
      </c>
      <c r="I24" s="52"/>
      <c r="J24" s="51">
        <f>J11-J22</f>
        <v>-116033</v>
      </c>
    </row>
    <row r="25" spans="1:15" s="73" customFormat="1" ht="24.95" customHeight="1" thickTop="1" x14ac:dyDescent="0.2">
      <c r="A25" s="128" t="s">
        <v>28</v>
      </c>
      <c r="B25" s="128"/>
      <c r="C25" s="128"/>
      <c r="D25" s="128"/>
      <c r="E25" s="128"/>
      <c r="F25" s="128"/>
      <c r="G25" s="128"/>
      <c r="H25" s="128"/>
      <c r="I25" s="128"/>
      <c r="J25" s="128"/>
    </row>
    <row r="26" spans="1:15" s="73" customFormat="1" ht="15" customHeight="1" x14ac:dyDescent="0.2">
      <c r="A26" s="97" t="s">
        <v>287</v>
      </c>
      <c r="B26" s="98"/>
      <c r="C26" s="98" t="s">
        <v>28</v>
      </c>
      <c r="D26" s="98"/>
      <c r="E26" s="98" t="s">
        <v>28</v>
      </c>
      <c r="F26" s="98" t="s">
        <v>28</v>
      </c>
      <c r="G26" s="83"/>
      <c r="H26" s="83"/>
      <c r="I26" s="83"/>
      <c r="J26" s="83"/>
      <c r="K26" s="83"/>
    </row>
    <row r="27" spans="1:15" s="73" customFormat="1" ht="15" customHeight="1" x14ac:dyDescent="0.2">
      <c r="A27" s="110" t="s">
        <v>302</v>
      </c>
      <c r="B27" s="98">
        <v>0</v>
      </c>
      <c r="C27" s="98">
        <v>0</v>
      </c>
      <c r="D27" s="89"/>
      <c r="E27" s="98">
        <v>0</v>
      </c>
      <c r="F27" s="98">
        <v>0</v>
      </c>
      <c r="G27" s="98">
        <v>0</v>
      </c>
      <c r="H27" s="98">
        <v>0</v>
      </c>
      <c r="I27" s="83"/>
      <c r="J27" s="98">
        <v>0</v>
      </c>
      <c r="K27" s="83"/>
      <c r="L27" s="83"/>
    </row>
    <row r="28" spans="1:15" s="73" customFormat="1" ht="15" customHeight="1" x14ac:dyDescent="0.2">
      <c r="A28" s="110" t="s">
        <v>301</v>
      </c>
      <c r="B28" s="98">
        <v>0</v>
      </c>
      <c r="C28" s="98">
        <v>0</v>
      </c>
      <c r="D28" s="89"/>
      <c r="E28" s="98">
        <v>0</v>
      </c>
      <c r="F28" s="98">
        <v>0</v>
      </c>
      <c r="G28" s="98">
        <v>0</v>
      </c>
      <c r="H28" s="98">
        <v>0</v>
      </c>
      <c r="I28" s="83"/>
      <c r="J28" s="98">
        <v>0</v>
      </c>
      <c r="K28" s="83"/>
      <c r="L28" s="83"/>
    </row>
    <row r="29" spans="1:15" s="73" customFormat="1" ht="15" customHeight="1" x14ac:dyDescent="0.2">
      <c r="A29" s="110" t="s">
        <v>300</v>
      </c>
      <c r="B29" s="98">
        <v>0</v>
      </c>
      <c r="C29" s="98">
        <v>0</v>
      </c>
      <c r="D29" s="89"/>
      <c r="E29" s="98">
        <v>0</v>
      </c>
      <c r="F29" s="98">
        <v>0</v>
      </c>
      <c r="G29" s="98">
        <v>0</v>
      </c>
      <c r="H29" s="98">
        <v>0</v>
      </c>
      <c r="I29" s="83"/>
      <c r="J29" s="98">
        <v>0</v>
      </c>
      <c r="K29" s="83"/>
      <c r="L29" s="83"/>
    </row>
    <row r="30" spans="1:15" s="73" customFormat="1" ht="15" customHeight="1" x14ac:dyDescent="0.2">
      <c r="A30" s="110" t="s">
        <v>303</v>
      </c>
      <c r="B30" s="98">
        <v>0</v>
      </c>
      <c r="C30" s="98">
        <v>0</v>
      </c>
      <c r="D30" s="89"/>
      <c r="E30" s="98">
        <v>0</v>
      </c>
      <c r="F30" s="98">
        <v>0</v>
      </c>
      <c r="G30" s="98">
        <v>0</v>
      </c>
      <c r="H30" s="98">
        <v>0</v>
      </c>
      <c r="I30" s="83"/>
      <c r="J30" s="98">
        <v>0</v>
      </c>
      <c r="K30" s="83"/>
      <c r="L30" s="83"/>
    </row>
    <row r="31" spans="1:15" s="53" customFormat="1" ht="21.75" thickBot="1" x14ac:dyDescent="0.2">
      <c r="A31" s="97" t="s">
        <v>288</v>
      </c>
      <c r="B31" s="99">
        <f>SUM(B27:B30)</f>
        <v>0</v>
      </c>
      <c r="C31" s="99">
        <f>SUM(C27:C30)</f>
        <v>0</v>
      </c>
      <c r="D31" s="100"/>
      <c r="E31" s="99">
        <f>SUM(E27:E30)</f>
        <v>0</v>
      </c>
      <c r="F31" s="99">
        <f>SUM(F27:F30)</f>
        <v>0</v>
      </c>
      <c r="G31" s="99">
        <f>SUM(G27:G30)</f>
        <v>0</v>
      </c>
      <c r="H31" s="99">
        <f>SUM(H27:H30)</f>
        <v>0</v>
      </c>
      <c r="I31" s="52"/>
      <c r="J31" s="99">
        <f>SUM(J27:J30)</f>
        <v>0</v>
      </c>
      <c r="K31" s="52"/>
      <c r="L31" s="52"/>
    </row>
    <row r="32" spans="1:15" s="73" customFormat="1" ht="24.95" customHeight="1" thickTop="1" x14ac:dyDescent="0.2">
      <c r="A32" s="128" t="s">
        <v>28</v>
      </c>
      <c r="B32" s="128"/>
      <c r="C32" s="128"/>
      <c r="D32" s="128"/>
      <c r="E32" s="128"/>
      <c r="F32" s="128"/>
      <c r="G32" s="128"/>
      <c r="H32" s="128"/>
      <c r="I32" s="128"/>
      <c r="J32" s="128"/>
    </row>
    <row r="33" spans="1:12" s="53" customFormat="1" ht="42" x14ac:dyDescent="0.2">
      <c r="A33" s="97" t="s">
        <v>289</v>
      </c>
      <c r="B33" s="114">
        <f>B24+B31</f>
        <v>-3127</v>
      </c>
      <c r="C33" s="114">
        <f>C24+C31</f>
        <v>59680.909999999916</v>
      </c>
      <c r="D33" s="100"/>
      <c r="E33" s="114">
        <f>E24+E31</f>
        <v>-118982</v>
      </c>
      <c r="F33" s="114">
        <f t="shared" ref="F33:J33" si="0">F24+F31</f>
        <v>0</v>
      </c>
      <c r="G33" s="114">
        <f t="shared" si="0"/>
        <v>78510.910000000033</v>
      </c>
      <c r="H33" s="114">
        <f t="shared" si="0"/>
        <v>-307605.65228070179</v>
      </c>
      <c r="I33" s="52"/>
      <c r="J33" s="114">
        <f t="shared" si="0"/>
        <v>-116033</v>
      </c>
      <c r="K33" s="52"/>
      <c r="L33" s="52"/>
    </row>
    <row r="34" spans="1:12" s="53" customFormat="1" ht="11.25" x14ac:dyDescent="0.2">
      <c r="A34" s="97" t="s">
        <v>304</v>
      </c>
      <c r="B34" s="121"/>
      <c r="C34" s="121"/>
      <c r="D34" s="125"/>
      <c r="E34" s="121">
        <f>5876+77878+34888</f>
        <v>118642</v>
      </c>
      <c r="F34" s="121">
        <v>0</v>
      </c>
      <c r="G34" s="121">
        <v>0</v>
      </c>
      <c r="H34" s="121">
        <v>118642</v>
      </c>
      <c r="I34" s="126"/>
      <c r="J34" s="121">
        <f>6169+77878+34888</f>
        <v>118935</v>
      </c>
      <c r="K34" s="52"/>
      <c r="L34" s="52"/>
    </row>
    <row r="35" spans="1:12" s="53" customFormat="1" ht="12" thickBot="1" x14ac:dyDescent="0.25">
      <c r="A35" s="97"/>
      <c r="B35" s="116">
        <f>SUM(B33:B34)</f>
        <v>-3127</v>
      </c>
      <c r="C35" s="116">
        <f>SUM(C33:C34)</f>
        <v>59680.909999999916</v>
      </c>
      <c r="D35" s="100"/>
      <c r="E35" s="116">
        <f>SUM(E33:E34)</f>
        <v>-340</v>
      </c>
      <c r="F35" s="116">
        <f t="shared" ref="F35:J35" si="1">SUM(F33:F34)</f>
        <v>0</v>
      </c>
      <c r="G35" s="116">
        <f t="shared" si="1"/>
        <v>78510.910000000033</v>
      </c>
      <c r="H35" s="116">
        <f t="shared" si="1"/>
        <v>-188963.65228070179</v>
      </c>
      <c r="I35" s="114"/>
      <c r="J35" s="116">
        <f t="shared" si="1"/>
        <v>2902</v>
      </c>
      <c r="K35" s="52"/>
      <c r="L35" s="52"/>
    </row>
    <row r="36" spans="1:12" s="73" customFormat="1" ht="24.95" customHeight="1" x14ac:dyDescent="0.2">
      <c r="A36" s="128" t="s">
        <v>28</v>
      </c>
      <c r="B36" s="128"/>
      <c r="C36" s="128"/>
      <c r="D36" s="128"/>
      <c r="E36" s="128"/>
      <c r="F36" s="128"/>
      <c r="G36" s="128"/>
      <c r="H36" s="128"/>
      <c r="I36" s="128"/>
      <c r="J36" s="128"/>
    </row>
    <row r="37" spans="1:12" s="73" customFormat="1" ht="15" customHeight="1" x14ac:dyDescent="0.2">
      <c r="A37" s="110" t="s">
        <v>290</v>
      </c>
      <c r="B37" s="98">
        <v>2376513</v>
      </c>
      <c r="C37" s="98">
        <v>2376513</v>
      </c>
      <c r="D37" s="89"/>
      <c r="E37" s="98">
        <f>C38</f>
        <v>2436193.91</v>
      </c>
      <c r="F37" s="98">
        <f>C38</f>
        <v>2436193.91</v>
      </c>
      <c r="G37" s="98">
        <f>C38</f>
        <v>2436193.91</v>
      </c>
      <c r="H37" s="98">
        <f>C38</f>
        <v>2436193.91</v>
      </c>
      <c r="I37" s="83"/>
      <c r="J37" s="83">
        <f>H38</f>
        <v>2128588.2577192984</v>
      </c>
      <c r="K37" s="83"/>
      <c r="L37" s="83"/>
    </row>
    <row r="38" spans="1:12" s="73" customFormat="1" ht="15.75" customHeight="1" thickBot="1" x14ac:dyDescent="0.25">
      <c r="A38" s="97" t="s">
        <v>291</v>
      </c>
      <c r="B38" s="99">
        <f>B33+B37</f>
        <v>2373386</v>
      </c>
      <c r="C38" s="99">
        <f>C33+C37</f>
        <v>2436193.91</v>
      </c>
      <c r="D38" s="100"/>
      <c r="E38" s="99">
        <f>E33+E37</f>
        <v>2317211.91</v>
      </c>
      <c r="F38" s="99">
        <f t="shared" ref="F38:G38" si="2">F33+F37</f>
        <v>2436193.91</v>
      </c>
      <c r="G38" s="99">
        <f t="shared" si="2"/>
        <v>2514704.8200000003</v>
      </c>
      <c r="H38" s="99">
        <f>H33+H37</f>
        <v>2128588.2577192984</v>
      </c>
      <c r="I38" s="100"/>
      <c r="J38" s="99">
        <f>J33+J37</f>
        <v>2012555.2577192984</v>
      </c>
      <c r="K38" s="83"/>
      <c r="L38" s="83"/>
    </row>
    <row r="39" spans="1:12" s="73" customFormat="1" ht="24.95" customHeight="1" thickTop="1" x14ac:dyDescent="0.2">
      <c r="A39" s="128" t="s">
        <v>28</v>
      </c>
      <c r="B39" s="128"/>
      <c r="C39" s="128"/>
      <c r="D39" s="128"/>
      <c r="E39" s="128"/>
      <c r="F39" s="128"/>
      <c r="G39" s="128"/>
      <c r="H39" s="128"/>
      <c r="I39" s="128"/>
      <c r="J39" s="128"/>
    </row>
    <row r="40" spans="1:12" s="73" customFormat="1" ht="15" customHeight="1" x14ac:dyDescent="0.2">
      <c r="A40" s="97" t="s">
        <v>292</v>
      </c>
      <c r="B40" s="98"/>
      <c r="C40" s="98" t="s">
        <v>28</v>
      </c>
      <c r="D40" s="98"/>
      <c r="E40" s="98" t="s">
        <v>28</v>
      </c>
      <c r="F40" s="98" t="s">
        <v>28</v>
      </c>
      <c r="G40" s="83"/>
      <c r="H40" s="83"/>
      <c r="I40" s="83"/>
      <c r="J40" s="83"/>
      <c r="K40" s="83"/>
    </row>
    <row r="41" spans="1:12" s="73" customFormat="1" ht="15" customHeight="1" x14ac:dyDescent="0.2">
      <c r="A41" s="97" t="s">
        <v>293</v>
      </c>
      <c r="K41" s="83"/>
      <c r="L41" s="83"/>
    </row>
    <row r="42" spans="1:12" s="73" customFormat="1" ht="15" customHeight="1" x14ac:dyDescent="0.2">
      <c r="A42" s="117" t="s">
        <v>320</v>
      </c>
      <c r="B42" s="122">
        <v>0</v>
      </c>
      <c r="C42" s="122">
        <v>140000</v>
      </c>
      <c r="D42" s="124"/>
      <c r="E42" s="122">
        <v>178000</v>
      </c>
      <c r="F42" s="122">
        <v>0</v>
      </c>
      <c r="G42" s="122">
        <v>0</v>
      </c>
      <c r="H42" s="122">
        <v>178000</v>
      </c>
      <c r="I42" s="123"/>
      <c r="J42" s="122">
        <v>178000</v>
      </c>
      <c r="K42" s="83"/>
      <c r="L42" s="83"/>
    </row>
    <row r="43" spans="1:12" s="73" customFormat="1" ht="15" customHeight="1" x14ac:dyDescent="0.2">
      <c r="A43" s="117" t="s">
        <v>321</v>
      </c>
      <c r="B43" s="122">
        <v>0</v>
      </c>
      <c r="C43" s="122">
        <v>1000</v>
      </c>
      <c r="D43" s="124"/>
      <c r="E43" s="122">
        <v>0</v>
      </c>
      <c r="F43" s="122">
        <v>0</v>
      </c>
      <c r="G43" s="122">
        <v>0</v>
      </c>
      <c r="H43" s="122">
        <v>0</v>
      </c>
      <c r="I43" s="123"/>
      <c r="J43" s="122">
        <v>0</v>
      </c>
      <c r="K43" s="83"/>
      <c r="L43" s="83"/>
    </row>
    <row r="44" spans="1:12" s="73" customFormat="1" ht="15" customHeight="1" x14ac:dyDescent="0.2">
      <c r="A44" s="117" t="s">
        <v>322</v>
      </c>
      <c r="B44" s="122">
        <v>0</v>
      </c>
      <c r="C44" s="122">
        <v>0</v>
      </c>
      <c r="D44" s="124"/>
      <c r="E44" s="122">
        <v>0</v>
      </c>
      <c r="F44" s="122">
        <v>0</v>
      </c>
      <c r="G44" s="122">
        <v>0</v>
      </c>
      <c r="H44" s="122">
        <v>0</v>
      </c>
      <c r="I44" s="123"/>
      <c r="J44" s="122">
        <v>0</v>
      </c>
      <c r="K44" s="83"/>
      <c r="L44" s="83"/>
    </row>
    <row r="45" spans="1:12" s="73" customFormat="1" ht="15" customHeight="1" x14ac:dyDescent="0.2">
      <c r="A45" s="117" t="s">
        <v>308</v>
      </c>
      <c r="B45" s="122">
        <v>0</v>
      </c>
      <c r="C45" s="122">
        <v>0</v>
      </c>
      <c r="D45" s="124"/>
      <c r="E45" s="122">
        <v>0</v>
      </c>
      <c r="F45" s="122">
        <v>0</v>
      </c>
      <c r="G45" s="122">
        <v>0</v>
      </c>
      <c r="H45" s="122">
        <v>0</v>
      </c>
      <c r="I45" s="123"/>
      <c r="J45" s="122">
        <v>0</v>
      </c>
      <c r="K45" s="83"/>
      <c r="L45" s="83"/>
    </row>
    <row r="46" spans="1:12" s="73" customFormat="1" ht="15" customHeight="1" x14ac:dyDescent="0.2">
      <c r="A46" s="117" t="s">
        <v>323</v>
      </c>
      <c r="B46" s="122">
        <v>0</v>
      </c>
      <c r="C46" s="122">
        <v>1735000</v>
      </c>
      <c r="D46" s="124"/>
      <c r="E46" s="122">
        <v>1700000</v>
      </c>
      <c r="F46" s="122">
        <v>0</v>
      </c>
      <c r="G46" s="122">
        <v>0</v>
      </c>
      <c r="H46" s="122">
        <v>1700000</v>
      </c>
      <c r="I46" s="123"/>
      <c r="J46" s="122">
        <v>1700000</v>
      </c>
      <c r="K46" s="83"/>
      <c r="L46" s="83"/>
    </row>
    <row r="47" spans="1:12" s="73" customFormat="1" ht="15" customHeight="1" x14ac:dyDescent="0.2">
      <c r="A47" s="117" t="s">
        <v>310</v>
      </c>
      <c r="B47" s="122">
        <v>0</v>
      </c>
      <c r="C47" s="122">
        <v>0</v>
      </c>
      <c r="D47" s="124"/>
      <c r="E47" s="122">
        <v>0</v>
      </c>
      <c r="F47" s="122">
        <v>0</v>
      </c>
      <c r="G47" s="122">
        <v>0</v>
      </c>
      <c r="H47" s="122">
        <v>0</v>
      </c>
      <c r="I47" s="123"/>
      <c r="J47" s="122">
        <v>0</v>
      </c>
      <c r="K47" s="83"/>
      <c r="L47" s="83"/>
    </row>
    <row r="48" spans="1:12" s="73" customFormat="1" ht="15" customHeight="1" x14ac:dyDescent="0.2">
      <c r="A48" s="117" t="s">
        <v>324</v>
      </c>
      <c r="B48" s="122">
        <v>0</v>
      </c>
      <c r="C48" s="122">
        <f>C11*0.1</f>
        <v>95083.820999999996</v>
      </c>
      <c r="D48" s="124"/>
      <c r="E48" s="122">
        <f>E11*0.1</f>
        <v>96000.5</v>
      </c>
      <c r="F48" s="122">
        <v>0</v>
      </c>
      <c r="G48" s="122">
        <v>0</v>
      </c>
      <c r="H48" s="122">
        <f>H11*0.1</f>
        <v>69814.950666666657</v>
      </c>
      <c r="I48" s="123"/>
      <c r="J48" s="127">
        <f>J11*0.1</f>
        <v>96000.3</v>
      </c>
      <c r="K48" s="83"/>
      <c r="L48" s="83"/>
    </row>
    <row r="49" spans="1:15" s="73" customFormat="1" ht="15" customHeight="1" thickBot="1" x14ac:dyDescent="0.25">
      <c r="A49" s="97" t="s">
        <v>294</v>
      </c>
      <c r="B49" s="99">
        <f>SUM(B42:B48)</f>
        <v>0</v>
      </c>
      <c r="C49" s="99">
        <f>SUM(C42:C48)</f>
        <v>1971083.821</v>
      </c>
      <c r="D49" s="100"/>
      <c r="E49" s="99">
        <f>SUM(E42:E48)</f>
        <v>1974000.5</v>
      </c>
      <c r="F49" s="99">
        <f>SUM(F42:F48)</f>
        <v>0</v>
      </c>
      <c r="G49" s="99">
        <f>SUM(G42:G48)</f>
        <v>0</v>
      </c>
      <c r="H49" s="99">
        <f>SUM(H42:H48)</f>
        <v>1947814.9506666667</v>
      </c>
      <c r="I49" s="52"/>
      <c r="J49" s="99">
        <f>SUM(J42:J48)</f>
        <v>1974000.3</v>
      </c>
      <c r="K49" s="83"/>
      <c r="L49" s="83"/>
    </row>
    <row r="50" spans="1:15" s="73" customFormat="1" ht="24.95" customHeight="1" thickTop="1" x14ac:dyDescent="0.2">
      <c r="A50" s="128" t="s">
        <v>28</v>
      </c>
      <c r="B50" s="128"/>
      <c r="C50" s="128"/>
      <c r="D50" s="128"/>
      <c r="E50" s="128"/>
      <c r="F50" s="128"/>
      <c r="G50" s="128"/>
      <c r="H50" s="128"/>
      <c r="I50" s="128"/>
      <c r="J50" s="128"/>
    </row>
    <row r="51" spans="1:15" s="73" customFormat="1" ht="15" customHeight="1" thickBot="1" x14ac:dyDescent="0.25">
      <c r="A51" s="97" t="s">
        <v>295</v>
      </c>
      <c r="B51" s="101">
        <f>B38-B49</f>
        <v>2373386</v>
      </c>
      <c r="C51" s="101">
        <f>C38-C49</f>
        <v>465110.08900000015</v>
      </c>
      <c r="D51" s="100"/>
      <c r="E51" s="101">
        <f>E38-E49</f>
        <v>343211.41000000015</v>
      </c>
      <c r="F51" s="101">
        <f>F38-F49</f>
        <v>2436193.91</v>
      </c>
      <c r="G51" s="101">
        <f>G38-G49</f>
        <v>2514704.8200000003</v>
      </c>
      <c r="H51" s="101">
        <f>H38-H49</f>
        <v>180773.30705263163</v>
      </c>
      <c r="I51" s="83"/>
      <c r="J51" s="101">
        <f>J38-J49</f>
        <v>38554.957719298312</v>
      </c>
      <c r="K51" s="83"/>
      <c r="L51" s="83"/>
    </row>
    <row r="52" spans="1:15" s="73" customFormat="1" ht="15" customHeight="1" thickTop="1" x14ac:dyDescent="0.2">
      <c r="A52" s="97"/>
      <c r="B52" s="98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5" s="73" customFormat="1" ht="15" customHeight="1" x14ac:dyDescent="0.2">
      <c r="A53" s="102" t="s">
        <v>296</v>
      </c>
      <c r="B53" s="103">
        <f>B51/B11</f>
        <v>3.1226708769159925</v>
      </c>
      <c r="C53" s="103">
        <f>C51/C11</f>
        <v>0.48915797041854281</v>
      </c>
      <c r="D53" s="104"/>
      <c r="E53" s="103">
        <f>E51/E11</f>
        <v>0.35751002338529503</v>
      </c>
      <c r="F53" s="103"/>
      <c r="G53" s="103">
        <f>G51/G11</f>
        <v>4.8019299264437487</v>
      </c>
      <c r="H53" s="103">
        <f>H51/H11</f>
        <v>0.25893208449825966</v>
      </c>
      <c r="I53" s="83"/>
      <c r="J53" s="103">
        <f>J51/J11</f>
        <v>4.0161288786908285E-2</v>
      </c>
      <c r="K53" s="83"/>
      <c r="L53" s="83"/>
    </row>
    <row r="54" spans="1:15" s="73" customFormat="1" ht="15" customHeight="1" x14ac:dyDescent="0.2">
      <c r="A54" s="102"/>
      <c r="B54" s="83"/>
      <c r="C54" s="83"/>
      <c r="D54" s="83"/>
      <c r="E54" s="83"/>
      <c r="F54" s="81"/>
      <c r="G54" s="81"/>
      <c r="H54" s="81"/>
      <c r="J54" s="81"/>
      <c r="K54" s="81"/>
      <c r="L54" s="81"/>
      <c r="M54" s="81"/>
      <c r="N54" s="81"/>
      <c r="O54" s="82"/>
    </row>
    <row r="55" spans="1:15" s="73" customFormat="1" ht="15" customHeight="1" x14ac:dyDescent="0.2">
      <c r="A55" s="88"/>
      <c r="B55" s="83"/>
      <c r="C55" s="83"/>
      <c r="D55" s="83"/>
      <c r="E55" s="83"/>
      <c r="F55" s="81"/>
      <c r="G55" s="81"/>
      <c r="H55" s="81"/>
      <c r="J55" s="81"/>
      <c r="K55" s="81"/>
      <c r="L55" s="81"/>
      <c r="M55" s="81"/>
      <c r="N55" s="81"/>
      <c r="O55" s="82"/>
    </row>
    <row r="56" spans="1:15" s="73" customFormat="1" ht="15" customHeight="1" x14ac:dyDescent="0.2">
      <c r="A56" s="88"/>
      <c r="B56" s="83"/>
      <c r="C56" s="83"/>
      <c r="D56" s="83"/>
      <c r="E56" s="83"/>
      <c r="F56" s="81"/>
      <c r="G56" s="81"/>
      <c r="H56" s="81"/>
      <c r="J56" s="81"/>
      <c r="K56" s="81"/>
      <c r="L56" s="81"/>
      <c r="M56" s="81"/>
      <c r="N56" s="81"/>
      <c r="O56" s="82"/>
    </row>
    <row r="57" spans="1:15" s="73" customFormat="1" ht="15" customHeight="1" x14ac:dyDescent="0.2">
      <c r="A57" s="88"/>
      <c r="B57" s="83"/>
      <c r="C57" s="83"/>
      <c r="D57" s="83"/>
      <c r="E57" s="83"/>
      <c r="F57" s="81"/>
      <c r="G57" s="81"/>
      <c r="H57" s="81"/>
      <c r="I57" s="81"/>
      <c r="J57" s="81"/>
      <c r="K57" s="81"/>
      <c r="L57" s="81"/>
      <c r="M57" s="81"/>
      <c r="N57" s="81"/>
      <c r="O57" s="82"/>
    </row>
    <row r="58" spans="1:15" s="73" customFormat="1" ht="15" customHeight="1" x14ac:dyDescent="0.2">
      <c r="A58" s="88"/>
      <c r="B58" s="83"/>
      <c r="C58" s="83"/>
      <c r="D58" s="83"/>
      <c r="E58" s="81"/>
      <c r="F58" s="81"/>
      <c r="G58" s="81"/>
      <c r="H58" s="81"/>
      <c r="I58" s="81"/>
      <c r="J58" s="81"/>
      <c r="K58" s="81"/>
      <c r="L58" s="81"/>
      <c r="M58" s="81"/>
      <c r="N58" s="82"/>
    </row>
    <row r="59" spans="1:15" s="73" customFormat="1" ht="15" customHeight="1" x14ac:dyDescent="0.2">
      <c r="A59" s="88"/>
      <c r="B59" s="83"/>
      <c r="C59" s="83"/>
      <c r="D59" s="83"/>
      <c r="E59" s="81"/>
      <c r="F59" s="81"/>
      <c r="G59" s="81"/>
      <c r="H59" s="81"/>
      <c r="I59" s="81"/>
      <c r="J59" s="81"/>
      <c r="K59" s="81"/>
      <c r="L59" s="81"/>
      <c r="M59" s="81"/>
      <c r="N59" s="82"/>
    </row>
    <row r="60" spans="1:15" s="73" customFormat="1" ht="15" customHeight="1" x14ac:dyDescent="0.2">
      <c r="A60" s="88"/>
      <c r="B60" s="83"/>
      <c r="C60" s="83"/>
      <c r="D60" s="83"/>
      <c r="E60" s="81"/>
      <c r="F60" s="81"/>
      <c r="G60" s="81"/>
      <c r="H60" s="81"/>
      <c r="I60" s="81"/>
      <c r="J60" s="81"/>
      <c r="K60" s="81"/>
      <c r="L60" s="81"/>
      <c r="M60" s="81"/>
      <c r="N60" s="82"/>
    </row>
    <row r="61" spans="1:15" s="73" customFormat="1" ht="15" customHeight="1" x14ac:dyDescent="0.2">
      <c r="A61" s="88"/>
      <c r="B61" s="83"/>
      <c r="C61" s="83"/>
      <c r="D61" s="83"/>
      <c r="E61" s="81"/>
      <c r="F61" s="81"/>
      <c r="G61" s="81"/>
      <c r="H61" s="81"/>
      <c r="I61" s="81"/>
      <c r="J61" s="81"/>
      <c r="K61" s="81"/>
      <c r="L61" s="81"/>
      <c r="M61" s="81"/>
      <c r="N61" s="82"/>
    </row>
    <row r="62" spans="1:15" s="73" customFormat="1" ht="15" customHeight="1" x14ac:dyDescent="0.2">
      <c r="A62" s="88"/>
      <c r="B62" s="83"/>
      <c r="C62" s="83"/>
      <c r="D62" s="83"/>
      <c r="E62" s="81"/>
      <c r="F62" s="81"/>
      <c r="G62" s="81"/>
      <c r="H62" s="81"/>
      <c r="I62" s="81"/>
      <c r="J62" s="81"/>
      <c r="K62" s="81"/>
      <c r="L62" s="81"/>
      <c r="M62" s="81"/>
      <c r="N62" s="82"/>
    </row>
    <row r="63" spans="1:15" s="73" customFormat="1" ht="15" customHeight="1" x14ac:dyDescent="0.2">
      <c r="A63" s="88"/>
      <c r="B63" s="83"/>
      <c r="C63" s="83"/>
      <c r="D63" s="83"/>
      <c r="E63" s="81"/>
      <c r="F63" s="81"/>
      <c r="G63" s="81"/>
      <c r="H63" s="81"/>
      <c r="I63" s="81"/>
      <c r="J63" s="81"/>
      <c r="K63" s="81"/>
      <c r="L63" s="81"/>
      <c r="M63" s="81"/>
      <c r="N63" s="82"/>
    </row>
    <row r="64" spans="1:15" s="73" customFormat="1" ht="15" customHeight="1" x14ac:dyDescent="0.2">
      <c r="A64" s="88"/>
      <c r="B64" s="83"/>
      <c r="C64" s="83"/>
      <c r="D64" s="83"/>
      <c r="E64" s="81"/>
      <c r="F64" s="81"/>
      <c r="G64" s="81"/>
      <c r="H64" s="81"/>
      <c r="I64" s="81"/>
      <c r="J64" s="81"/>
      <c r="K64" s="81"/>
      <c r="L64" s="81"/>
      <c r="M64" s="81"/>
      <c r="N64" s="82"/>
    </row>
    <row r="65" spans="1:15" s="73" customFormat="1" ht="15" customHeight="1" x14ac:dyDescent="0.2">
      <c r="A65" s="88"/>
      <c r="B65" s="83"/>
      <c r="C65" s="83"/>
      <c r="D65" s="83"/>
      <c r="E65" s="81"/>
      <c r="F65" s="81"/>
      <c r="G65" s="81"/>
      <c r="H65" s="81"/>
      <c r="I65" s="81"/>
      <c r="J65" s="81"/>
      <c r="K65" s="81"/>
      <c r="L65" s="81"/>
      <c r="M65" s="81"/>
      <c r="N65" s="82"/>
    </row>
    <row r="66" spans="1:15" s="73" customFormat="1" ht="15" customHeight="1" x14ac:dyDescent="0.2">
      <c r="A66" s="88"/>
      <c r="B66" s="83"/>
      <c r="C66" s="83"/>
      <c r="D66" s="83"/>
      <c r="E66" s="81"/>
      <c r="F66" s="81"/>
      <c r="G66" s="81"/>
      <c r="H66" s="81"/>
      <c r="I66" s="81"/>
      <c r="J66" s="81"/>
      <c r="K66" s="81"/>
      <c r="L66" s="81"/>
      <c r="M66" s="81"/>
      <c r="N66" s="82"/>
    </row>
    <row r="67" spans="1:15" s="73" customFormat="1" ht="15" customHeight="1" x14ac:dyDescent="0.2">
      <c r="A67" s="88"/>
      <c r="B67" s="83"/>
      <c r="C67" s="83"/>
      <c r="D67" s="83"/>
      <c r="E67" s="81"/>
      <c r="F67" s="81"/>
      <c r="G67" s="81"/>
      <c r="H67" s="81"/>
      <c r="I67" s="81"/>
      <c r="J67" s="81"/>
      <c r="K67" s="81"/>
      <c r="L67" s="81"/>
      <c r="M67" s="81"/>
      <c r="N67" s="82"/>
    </row>
    <row r="68" spans="1:15" s="73" customFormat="1" ht="15" customHeight="1" x14ac:dyDescent="0.2">
      <c r="A68" s="88"/>
      <c r="B68" s="83"/>
      <c r="C68" s="83"/>
      <c r="D68" s="83"/>
      <c r="E68" s="81"/>
      <c r="F68" s="81"/>
      <c r="G68" s="81"/>
      <c r="H68" s="81"/>
      <c r="I68" s="81"/>
      <c r="J68" s="81"/>
      <c r="K68" s="81"/>
      <c r="L68" s="81"/>
      <c r="M68" s="81"/>
      <c r="N68" s="82"/>
    </row>
    <row r="69" spans="1:15" s="73" customFormat="1" ht="15" customHeight="1" x14ac:dyDescent="0.2">
      <c r="A69" s="88"/>
      <c r="B69" s="83"/>
      <c r="C69" s="83"/>
      <c r="D69" s="83"/>
      <c r="E69" s="81"/>
      <c r="F69" s="81"/>
      <c r="G69" s="81"/>
      <c r="H69" s="81"/>
      <c r="I69" s="81"/>
      <c r="J69" s="81"/>
      <c r="K69" s="81"/>
      <c r="L69" s="81"/>
      <c r="M69" s="81"/>
      <c r="N69" s="82"/>
    </row>
    <row r="70" spans="1:15" s="73" customFormat="1" ht="15" customHeight="1" x14ac:dyDescent="0.2">
      <c r="A70" s="88"/>
      <c r="B70" s="83"/>
      <c r="C70" s="83"/>
      <c r="D70" s="83"/>
      <c r="E70" s="81"/>
      <c r="F70" s="81"/>
      <c r="G70" s="81"/>
      <c r="H70" s="81"/>
      <c r="I70" s="81"/>
      <c r="J70" s="81"/>
      <c r="K70" s="81"/>
      <c r="L70" s="81"/>
      <c r="M70" s="81"/>
      <c r="N70" s="82"/>
    </row>
    <row r="71" spans="1:15" s="87" customFormat="1" ht="11.25" x14ac:dyDescent="0.2">
      <c r="A71" s="88"/>
      <c r="B71" s="83"/>
      <c r="C71" s="83"/>
      <c r="D71" s="83"/>
      <c r="E71" s="81"/>
      <c r="F71" s="81"/>
      <c r="G71" s="81"/>
      <c r="H71" s="81"/>
      <c r="I71" s="81"/>
      <c r="J71" s="81"/>
      <c r="K71" s="81"/>
      <c r="L71" s="81"/>
      <c r="M71" s="84"/>
      <c r="N71" s="85"/>
      <c r="O71" s="86"/>
    </row>
    <row r="72" spans="1:15" s="87" customFormat="1" ht="11.25" x14ac:dyDescent="0.2">
      <c r="A72" s="88"/>
      <c r="B72" s="83"/>
      <c r="C72" s="83"/>
      <c r="D72" s="83"/>
      <c r="E72" s="81"/>
      <c r="F72" s="81"/>
      <c r="G72" s="81"/>
      <c r="H72" s="81"/>
      <c r="I72" s="81"/>
      <c r="J72" s="81"/>
      <c r="K72" s="81"/>
      <c r="L72" s="81"/>
      <c r="M72" s="84"/>
      <c r="N72" s="85"/>
      <c r="O72" s="86"/>
    </row>
    <row r="73" spans="1:15" s="87" customFormat="1" ht="11.25" x14ac:dyDescent="0.2">
      <c r="A73" s="88"/>
      <c r="B73" s="83"/>
      <c r="C73" s="83"/>
      <c r="D73" s="83"/>
      <c r="E73" s="81"/>
      <c r="F73" s="81"/>
      <c r="G73" s="81"/>
      <c r="H73" s="81"/>
      <c r="I73" s="81"/>
      <c r="J73" s="81"/>
      <c r="K73" s="81"/>
      <c r="L73" s="81"/>
      <c r="M73" s="84"/>
      <c r="N73" s="85"/>
      <c r="O73" s="86"/>
    </row>
    <row r="74" spans="1:15" s="87" customFormat="1" ht="11.25" x14ac:dyDescent="0.2">
      <c r="A74" s="88"/>
      <c r="B74" s="83"/>
      <c r="C74" s="83"/>
      <c r="D74" s="83"/>
      <c r="E74" s="81"/>
      <c r="F74" s="81"/>
      <c r="G74" s="81"/>
      <c r="H74" s="81"/>
      <c r="I74" s="81"/>
      <c r="J74" s="81"/>
      <c r="K74" s="81"/>
      <c r="L74" s="81"/>
      <c r="M74" s="84"/>
      <c r="N74" s="85"/>
      <c r="O74" s="86"/>
    </row>
    <row r="75" spans="1:15" s="87" customFormat="1" ht="11.25" x14ac:dyDescent="0.2">
      <c r="A75" s="88"/>
      <c r="B75" s="83"/>
      <c r="C75" s="83"/>
      <c r="D75" s="83"/>
      <c r="E75" s="81"/>
      <c r="F75" s="81"/>
      <c r="G75" s="81"/>
      <c r="H75" s="81"/>
      <c r="I75" s="81"/>
      <c r="J75" s="81"/>
      <c r="K75" s="81"/>
      <c r="L75" s="81"/>
      <c r="M75" s="84"/>
      <c r="N75" s="85"/>
      <c r="O75" s="86"/>
    </row>
    <row r="76" spans="1:15" s="87" customFormat="1" ht="11.25" x14ac:dyDescent="0.2">
      <c r="A76" s="88"/>
      <c r="B76" s="83"/>
      <c r="C76" s="83"/>
      <c r="D76" s="83"/>
      <c r="E76" s="81"/>
      <c r="F76" s="81"/>
      <c r="G76" s="81"/>
      <c r="H76" s="81"/>
      <c r="I76" s="81"/>
      <c r="J76" s="81"/>
      <c r="K76" s="81"/>
      <c r="L76" s="81"/>
      <c r="M76" s="84"/>
      <c r="N76" s="85"/>
      <c r="O76" s="86"/>
    </row>
    <row r="77" spans="1:15" s="87" customFormat="1" ht="11.25" x14ac:dyDescent="0.2">
      <c r="A77" s="88"/>
      <c r="B77" s="83"/>
      <c r="C77" s="83"/>
      <c r="D77" s="83"/>
      <c r="E77" s="81"/>
      <c r="F77" s="81"/>
      <c r="G77" s="81"/>
      <c r="H77" s="81"/>
      <c r="I77" s="81"/>
      <c r="J77" s="81"/>
      <c r="K77" s="81"/>
      <c r="L77" s="81"/>
      <c r="M77" s="84"/>
      <c r="N77" s="85"/>
      <c r="O77" s="86"/>
    </row>
    <row r="78" spans="1:15" s="87" customFormat="1" ht="11.25" x14ac:dyDescent="0.2">
      <c r="A78" s="88"/>
      <c r="B78" s="83"/>
      <c r="C78" s="83"/>
      <c r="D78" s="83"/>
      <c r="E78" s="81"/>
      <c r="F78" s="81"/>
      <c r="G78" s="81"/>
      <c r="H78" s="81"/>
      <c r="I78" s="81"/>
      <c r="J78" s="81"/>
      <c r="K78" s="81"/>
      <c r="L78" s="81"/>
      <c r="M78" s="84"/>
      <c r="N78" s="85"/>
      <c r="O78" s="86"/>
    </row>
    <row r="79" spans="1:15" s="87" customFormat="1" ht="11.25" x14ac:dyDescent="0.2">
      <c r="A79" s="88"/>
      <c r="B79" s="83"/>
      <c r="C79" s="83"/>
      <c r="D79" s="83"/>
      <c r="E79" s="81"/>
      <c r="F79" s="81"/>
      <c r="G79" s="81"/>
      <c r="H79" s="81"/>
      <c r="I79" s="81"/>
      <c r="J79" s="81"/>
      <c r="K79" s="81"/>
      <c r="L79" s="81"/>
      <c r="M79" s="84"/>
      <c r="N79" s="85"/>
      <c r="O79" s="86"/>
    </row>
    <row r="80" spans="1:15" s="87" customFormat="1" ht="11.25" x14ac:dyDescent="0.2">
      <c r="A80" s="88"/>
      <c r="B80" s="83"/>
      <c r="C80" s="83"/>
      <c r="D80" s="83"/>
      <c r="E80" s="81"/>
      <c r="F80" s="81"/>
      <c r="G80" s="81"/>
      <c r="H80" s="81"/>
      <c r="I80" s="81"/>
      <c r="J80" s="81"/>
      <c r="K80" s="81"/>
      <c r="L80" s="81"/>
      <c r="M80" s="84"/>
      <c r="N80" s="85"/>
      <c r="O80" s="86"/>
    </row>
    <row r="81" spans="1:15" s="87" customFormat="1" ht="11.25" x14ac:dyDescent="0.2">
      <c r="A81" s="88"/>
      <c r="B81" s="83"/>
      <c r="C81" s="83"/>
      <c r="D81" s="83"/>
      <c r="E81" s="81"/>
      <c r="F81" s="81"/>
      <c r="G81" s="81"/>
      <c r="H81" s="81"/>
      <c r="I81" s="81"/>
      <c r="J81" s="81"/>
      <c r="K81" s="81"/>
      <c r="L81" s="81"/>
      <c r="M81" s="84"/>
      <c r="N81" s="85"/>
      <c r="O81" s="86"/>
    </row>
    <row r="82" spans="1:15" s="87" customFormat="1" ht="11.25" x14ac:dyDescent="0.2">
      <c r="A82" s="88"/>
      <c r="B82" s="83"/>
      <c r="C82" s="83"/>
      <c r="D82" s="83"/>
      <c r="E82" s="81"/>
      <c r="F82" s="81"/>
      <c r="G82" s="81"/>
      <c r="H82" s="81"/>
      <c r="I82" s="81"/>
      <c r="J82" s="81"/>
      <c r="K82" s="81"/>
      <c r="L82" s="81"/>
      <c r="M82" s="84"/>
      <c r="N82" s="85"/>
      <c r="O82" s="86"/>
    </row>
    <row r="83" spans="1:15" s="87" customFormat="1" ht="11.25" x14ac:dyDescent="0.2">
      <c r="A83" s="88"/>
      <c r="B83" s="83"/>
      <c r="C83" s="83"/>
      <c r="D83" s="83"/>
      <c r="E83" s="81"/>
      <c r="F83" s="81"/>
      <c r="G83" s="81"/>
      <c r="H83" s="81"/>
      <c r="I83" s="81"/>
      <c r="J83" s="81"/>
      <c r="K83" s="81"/>
      <c r="L83" s="81"/>
      <c r="M83" s="84"/>
      <c r="N83" s="85"/>
      <c r="O83" s="86"/>
    </row>
    <row r="84" spans="1:15" s="87" customFormat="1" ht="11.25" x14ac:dyDescent="0.2">
      <c r="A84" s="88"/>
      <c r="B84" s="83"/>
      <c r="C84" s="83"/>
      <c r="D84" s="83"/>
      <c r="E84" s="81"/>
      <c r="F84" s="81"/>
      <c r="G84" s="81"/>
      <c r="H84" s="81"/>
      <c r="I84" s="81"/>
      <c r="J84" s="81"/>
      <c r="K84" s="81"/>
      <c r="L84" s="81"/>
      <c r="M84" s="84"/>
      <c r="N84" s="85"/>
      <c r="O84" s="86"/>
    </row>
    <row r="85" spans="1:15" s="87" customFormat="1" ht="11.25" x14ac:dyDescent="0.2">
      <c r="A85" s="88"/>
      <c r="B85" s="83"/>
      <c r="C85" s="83"/>
      <c r="D85" s="83"/>
      <c r="E85" s="81"/>
      <c r="F85" s="81"/>
      <c r="G85" s="81"/>
      <c r="H85" s="81"/>
      <c r="I85" s="81"/>
      <c r="J85" s="81"/>
      <c r="K85" s="81"/>
      <c r="L85" s="81"/>
      <c r="M85" s="84"/>
      <c r="N85" s="85"/>
      <c r="O85" s="86"/>
    </row>
    <row r="86" spans="1:15" s="87" customFormat="1" ht="11.25" x14ac:dyDescent="0.2">
      <c r="A86" s="88"/>
      <c r="B86" s="83"/>
      <c r="C86" s="83"/>
      <c r="D86" s="83"/>
      <c r="E86" s="81"/>
      <c r="F86" s="81"/>
      <c r="G86" s="81"/>
      <c r="H86" s="81"/>
      <c r="I86" s="81"/>
      <c r="J86" s="81"/>
      <c r="K86" s="81"/>
      <c r="L86" s="81"/>
      <c r="M86" s="84"/>
      <c r="N86" s="85"/>
      <c r="O86" s="86"/>
    </row>
    <row r="87" spans="1:15" s="87" customFormat="1" ht="11.25" x14ac:dyDescent="0.2">
      <c r="A87" s="88"/>
      <c r="B87" s="83"/>
      <c r="C87" s="83"/>
      <c r="D87" s="83"/>
      <c r="E87" s="81"/>
      <c r="F87" s="81"/>
      <c r="G87" s="81"/>
      <c r="H87" s="81"/>
      <c r="I87" s="81"/>
      <c r="J87" s="81"/>
      <c r="K87" s="81"/>
      <c r="L87" s="81"/>
      <c r="M87" s="84"/>
      <c r="N87" s="85"/>
      <c r="O87" s="86"/>
    </row>
    <row r="88" spans="1:15" s="87" customFormat="1" ht="11.25" x14ac:dyDescent="0.2">
      <c r="A88" s="88"/>
      <c r="B88" s="83"/>
      <c r="C88" s="83"/>
      <c r="D88" s="83"/>
      <c r="E88" s="81"/>
      <c r="F88" s="81"/>
      <c r="G88" s="81"/>
      <c r="H88" s="81"/>
      <c r="I88" s="81"/>
      <c r="J88" s="81"/>
      <c r="K88" s="81"/>
      <c r="L88" s="81"/>
      <c r="M88" s="84"/>
      <c r="N88" s="85"/>
      <c r="O88" s="86"/>
    </row>
    <row r="89" spans="1:15" s="87" customFormat="1" ht="11.25" x14ac:dyDescent="0.2">
      <c r="A89" s="88"/>
      <c r="B89" s="83"/>
      <c r="C89" s="83"/>
      <c r="D89" s="83"/>
      <c r="E89" s="81"/>
      <c r="F89" s="81"/>
      <c r="G89" s="81"/>
      <c r="H89" s="81"/>
      <c r="I89" s="81"/>
      <c r="J89" s="81"/>
      <c r="K89" s="81"/>
      <c r="L89" s="81"/>
      <c r="M89" s="84"/>
      <c r="N89" s="85"/>
      <c r="O89" s="86"/>
    </row>
    <row r="90" spans="1:15" s="87" customFormat="1" ht="11.25" x14ac:dyDescent="0.2">
      <c r="A90" s="88"/>
      <c r="B90" s="83"/>
      <c r="C90" s="83"/>
      <c r="D90" s="83"/>
      <c r="E90" s="81"/>
      <c r="F90" s="81"/>
      <c r="G90" s="81"/>
      <c r="H90" s="81"/>
      <c r="I90" s="81"/>
      <c r="J90" s="81"/>
      <c r="K90" s="81"/>
      <c r="L90" s="81"/>
      <c r="M90" s="84"/>
      <c r="N90" s="85"/>
      <c r="O90" s="86"/>
    </row>
    <row r="91" spans="1:15" s="87" customFormat="1" ht="11.25" x14ac:dyDescent="0.2">
      <c r="A91" s="88"/>
      <c r="B91" s="83"/>
      <c r="C91" s="83"/>
      <c r="D91" s="83"/>
      <c r="E91" s="81"/>
      <c r="F91" s="81"/>
      <c r="G91" s="81"/>
      <c r="H91" s="81"/>
      <c r="I91" s="81"/>
      <c r="J91" s="81"/>
      <c r="K91" s="81"/>
      <c r="L91" s="81"/>
      <c r="M91" s="84"/>
      <c r="N91" s="85"/>
      <c r="O91" s="86"/>
    </row>
    <row r="92" spans="1:15" s="87" customFormat="1" ht="11.25" x14ac:dyDescent="0.2">
      <c r="A92" s="88"/>
      <c r="B92" s="83"/>
      <c r="C92" s="83"/>
      <c r="D92" s="83"/>
      <c r="E92" s="81"/>
      <c r="F92" s="81"/>
      <c r="G92" s="81"/>
      <c r="H92" s="81"/>
      <c r="I92" s="81"/>
      <c r="J92" s="81"/>
      <c r="K92" s="81"/>
      <c r="L92" s="81"/>
      <c r="M92" s="84"/>
      <c r="N92" s="85"/>
      <c r="O92" s="86"/>
    </row>
    <row r="93" spans="1:15" s="87" customFormat="1" ht="11.25" x14ac:dyDescent="0.2">
      <c r="A93" s="88"/>
      <c r="B93" s="83"/>
      <c r="C93" s="83"/>
      <c r="D93" s="83"/>
      <c r="E93" s="81"/>
      <c r="F93" s="81"/>
      <c r="G93" s="81"/>
      <c r="H93" s="81"/>
      <c r="I93" s="81"/>
      <c r="J93" s="81"/>
      <c r="K93" s="81"/>
      <c r="L93" s="81"/>
      <c r="M93" s="84"/>
      <c r="N93" s="85"/>
      <c r="O93" s="86"/>
    </row>
    <row r="94" spans="1:15" s="87" customFormat="1" ht="11.25" x14ac:dyDescent="0.2">
      <c r="A94" s="88"/>
      <c r="B94" s="83"/>
      <c r="C94" s="83"/>
      <c r="D94" s="83"/>
      <c r="E94" s="81"/>
      <c r="F94" s="81"/>
      <c r="G94" s="81"/>
      <c r="H94" s="81"/>
      <c r="I94" s="81"/>
      <c r="J94" s="81"/>
      <c r="K94" s="81"/>
      <c r="L94" s="81"/>
      <c r="M94" s="84"/>
      <c r="N94" s="85"/>
      <c r="O94" s="86"/>
    </row>
    <row r="95" spans="1:15" s="87" customFormat="1" ht="11.25" x14ac:dyDescent="0.2">
      <c r="A95" s="88"/>
      <c r="B95" s="83"/>
      <c r="C95" s="83"/>
      <c r="D95" s="83"/>
      <c r="E95" s="81"/>
      <c r="F95" s="81"/>
      <c r="G95" s="81"/>
      <c r="H95" s="81"/>
      <c r="I95" s="81"/>
      <c r="J95" s="81"/>
      <c r="K95" s="81"/>
      <c r="L95" s="81"/>
      <c r="M95" s="84"/>
      <c r="N95" s="85"/>
      <c r="O95" s="86"/>
    </row>
    <row r="96" spans="1:15" s="87" customFormat="1" ht="11.25" x14ac:dyDescent="0.2">
      <c r="A96" s="88"/>
      <c r="B96" s="83"/>
      <c r="C96" s="83"/>
      <c r="D96" s="83"/>
      <c r="E96" s="81"/>
      <c r="F96" s="81"/>
      <c r="G96" s="81"/>
      <c r="H96" s="81"/>
      <c r="I96" s="81"/>
      <c r="J96" s="81"/>
      <c r="K96" s="81"/>
      <c r="L96" s="81"/>
      <c r="M96" s="84"/>
      <c r="N96" s="85"/>
      <c r="O96" s="86"/>
    </row>
    <row r="97" spans="1:15" s="87" customFormat="1" ht="11.25" x14ac:dyDescent="0.2">
      <c r="A97" s="88"/>
      <c r="B97" s="83"/>
      <c r="C97" s="83"/>
      <c r="D97" s="83"/>
      <c r="E97" s="81"/>
      <c r="F97" s="81"/>
      <c r="G97" s="81"/>
      <c r="H97" s="81"/>
      <c r="I97" s="81"/>
      <c r="J97" s="81"/>
      <c r="K97" s="81"/>
      <c r="L97" s="81"/>
      <c r="M97" s="84"/>
      <c r="N97" s="85"/>
      <c r="O97" s="86"/>
    </row>
    <row r="98" spans="1:15" s="87" customFormat="1" ht="11.25" x14ac:dyDescent="0.2">
      <c r="A98" s="88"/>
      <c r="B98" s="83"/>
      <c r="C98" s="83"/>
      <c r="D98" s="83"/>
      <c r="E98" s="81"/>
      <c r="F98" s="81"/>
      <c r="G98" s="81"/>
      <c r="H98" s="81"/>
      <c r="I98" s="81"/>
      <c r="J98" s="81"/>
      <c r="K98" s="81"/>
      <c r="L98" s="81"/>
      <c r="M98" s="84"/>
      <c r="N98" s="85"/>
      <c r="O98" s="86"/>
    </row>
    <row r="99" spans="1:15" s="87" customFormat="1" ht="11.25" x14ac:dyDescent="0.2">
      <c r="A99" s="88"/>
      <c r="B99" s="83"/>
      <c r="C99" s="83"/>
      <c r="D99" s="83"/>
      <c r="E99" s="81"/>
      <c r="F99" s="81"/>
      <c r="G99" s="81"/>
      <c r="H99" s="81"/>
      <c r="I99" s="81"/>
      <c r="J99" s="81"/>
      <c r="K99" s="81"/>
      <c r="L99" s="81"/>
      <c r="M99" s="84"/>
      <c r="N99" s="85"/>
      <c r="O99" s="86"/>
    </row>
    <row r="100" spans="1:15" s="87" customFormat="1" ht="11.25" x14ac:dyDescent="0.2">
      <c r="A100" s="88"/>
      <c r="B100" s="83"/>
      <c r="C100" s="83"/>
      <c r="D100" s="83"/>
      <c r="E100" s="81"/>
      <c r="F100" s="81"/>
      <c r="G100" s="81"/>
      <c r="H100" s="81"/>
      <c r="I100" s="81"/>
      <c r="J100" s="81"/>
      <c r="K100" s="81"/>
      <c r="L100" s="81"/>
      <c r="M100" s="84"/>
      <c r="N100" s="85"/>
      <c r="O100" s="86"/>
    </row>
    <row r="101" spans="1:15" s="87" customFormat="1" ht="11.25" x14ac:dyDescent="0.2">
      <c r="A101" s="88"/>
      <c r="B101" s="83"/>
      <c r="C101" s="83"/>
      <c r="D101" s="83"/>
      <c r="E101" s="81"/>
      <c r="F101" s="81"/>
      <c r="G101" s="81"/>
      <c r="H101" s="81"/>
      <c r="I101" s="81"/>
      <c r="J101" s="81"/>
      <c r="K101" s="81"/>
      <c r="L101" s="81"/>
      <c r="M101" s="84"/>
      <c r="N101" s="85"/>
      <c r="O101" s="86"/>
    </row>
    <row r="102" spans="1:15" s="87" customFormat="1" ht="11.25" x14ac:dyDescent="0.2">
      <c r="A102" s="88"/>
      <c r="B102" s="83"/>
      <c r="C102" s="83"/>
      <c r="D102" s="83"/>
      <c r="E102" s="81"/>
      <c r="F102" s="81"/>
      <c r="G102" s="81"/>
      <c r="H102" s="81"/>
      <c r="I102" s="81"/>
      <c r="J102" s="81"/>
      <c r="K102" s="81"/>
      <c r="L102" s="81"/>
      <c r="M102" s="84"/>
      <c r="N102" s="85"/>
      <c r="O102" s="86"/>
    </row>
    <row r="103" spans="1:15" s="87" customFormat="1" ht="11.25" x14ac:dyDescent="0.2">
      <c r="A103" s="88"/>
      <c r="B103" s="73"/>
      <c r="C103" s="73"/>
      <c r="D103" s="73"/>
      <c r="E103" s="81"/>
      <c r="F103" s="81"/>
      <c r="G103" s="81"/>
      <c r="H103" s="81"/>
      <c r="I103" s="81"/>
      <c r="J103" s="81"/>
      <c r="K103" s="81"/>
      <c r="L103" s="81"/>
      <c r="M103" s="84"/>
      <c r="N103" s="85"/>
      <c r="O103" s="86"/>
    </row>
    <row r="104" spans="1:15" s="87" customFormat="1" ht="11.25" x14ac:dyDescent="0.2">
      <c r="A104" s="88"/>
      <c r="B104" s="73"/>
      <c r="C104" s="73"/>
      <c r="D104" s="73"/>
      <c r="E104" s="81"/>
      <c r="F104" s="81"/>
      <c r="G104" s="81"/>
      <c r="H104" s="81"/>
      <c r="I104" s="81"/>
      <c r="J104" s="81"/>
      <c r="K104" s="81"/>
      <c r="L104" s="81"/>
      <c r="M104" s="84"/>
      <c r="N104" s="85"/>
      <c r="O104" s="86"/>
    </row>
    <row r="105" spans="1:15" s="87" customFormat="1" ht="11.25" x14ac:dyDescent="0.2">
      <c r="A105" s="88"/>
      <c r="B105" s="73"/>
      <c r="C105" s="73"/>
      <c r="D105" s="73"/>
      <c r="E105" s="81"/>
      <c r="F105" s="81"/>
      <c r="G105" s="81"/>
      <c r="H105" s="81"/>
      <c r="I105" s="81"/>
      <c r="J105" s="81"/>
      <c r="K105" s="81"/>
      <c r="L105" s="81"/>
      <c r="M105" s="84"/>
      <c r="N105" s="85"/>
      <c r="O105" s="86"/>
    </row>
    <row r="106" spans="1:15" s="87" customFormat="1" ht="11.25" x14ac:dyDescent="0.2">
      <c r="A106" s="88"/>
      <c r="B106" s="73"/>
      <c r="C106" s="73"/>
      <c r="D106" s="73"/>
      <c r="E106" s="81"/>
      <c r="F106" s="81"/>
      <c r="G106" s="81"/>
      <c r="H106" s="81"/>
      <c r="I106" s="81"/>
      <c r="J106" s="81"/>
      <c r="K106" s="81"/>
      <c r="L106" s="81"/>
      <c r="M106" s="84"/>
      <c r="N106" s="85"/>
      <c r="O106" s="86"/>
    </row>
    <row r="107" spans="1:15" s="87" customFormat="1" ht="11.25" x14ac:dyDescent="0.2">
      <c r="A107" s="88"/>
      <c r="B107" s="73"/>
      <c r="C107" s="73"/>
      <c r="D107" s="73"/>
      <c r="E107" s="81"/>
      <c r="F107" s="81"/>
      <c r="G107" s="81"/>
      <c r="H107" s="81"/>
      <c r="I107" s="81"/>
      <c r="J107" s="81"/>
      <c r="K107" s="81"/>
      <c r="L107" s="81"/>
      <c r="M107" s="84"/>
      <c r="N107" s="85"/>
      <c r="O107" s="86"/>
    </row>
    <row r="108" spans="1:15" s="87" customFormat="1" ht="11.25" x14ac:dyDescent="0.2">
      <c r="A108" s="88"/>
      <c r="B108" s="73"/>
      <c r="C108" s="73"/>
      <c r="D108" s="73"/>
      <c r="E108" s="81"/>
      <c r="F108" s="81"/>
      <c r="G108" s="81"/>
      <c r="H108" s="81"/>
      <c r="I108" s="81"/>
      <c r="J108" s="81"/>
      <c r="K108" s="81"/>
      <c r="L108" s="81"/>
      <c r="M108" s="84"/>
      <c r="N108" s="85"/>
      <c r="O108" s="86"/>
    </row>
    <row r="109" spans="1:15" s="87" customFormat="1" ht="11.25" x14ac:dyDescent="0.2">
      <c r="A109" s="88"/>
      <c r="B109" s="73"/>
      <c r="C109" s="73"/>
      <c r="D109" s="73"/>
      <c r="E109" s="81"/>
      <c r="F109" s="81"/>
      <c r="G109" s="81"/>
      <c r="H109" s="81"/>
      <c r="I109" s="81"/>
      <c r="J109" s="81"/>
      <c r="K109" s="81"/>
      <c r="L109" s="81"/>
      <c r="M109" s="84"/>
      <c r="N109" s="85"/>
      <c r="O109" s="86"/>
    </row>
    <row r="110" spans="1:15" s="87" customFormat="1" ht="11.25" x14ac:dyDescent="0.2">
      <c r="A110" s="88"/>
      <c r="B110" s="73"/>
      <c r="C110" s="73"/>
      <c r="D110" s="73"/>
      <c r="E110" s="81"/>
      <c r="F110" s="81"/>
      <c r="G110" s="81"/>
      <c r="H110" s="81"/>
      <c r="I110" s="81"/>
      <c r="J110" s="81"/>
      <c r="K110" s="81"/>
      <c r="L110" s="81"/>
      <c r="M110" s="84"/>
      <c r="N110" s="85"/>
      <c r="O110" s="86"/>
    </row>
    <row r="111" spans="1:15" s="87" customFormat="1" ht="11.25" x14ac:dyDescent="0.2">
      <c r="A111" s="88"/>
      <c r="B111" s="73"/>
      <c r="C111" s="73"/>
      <c r="D111" s="73"/>
      <c r="E111" s="81"/>
      <c r="F111" s="81"/>
      <c r="G111" s="81"/>
      <c r="H111" s="81"/>
      <c r="I111" s="81"/>
      <c r="J111" s="81"/>
      <c r="K111" s="81"/>
      <c r="L111" s="81"/>
      <c r="M111" s="84"/>
      <c r="N111" s="85"/>
      <c r="O111" s="86"/>
    </row>
    <row r="112" spans="1:15" s="87" customFormat="1" ht="11.25" x14ac:dyDescent="0.2">
      <c r="A112" s="88"/>
      <c r="B112" s="73"/>
      <c r="C112" s="73"/>
      <c r="D112" s="73"/>
      <c r="E112" s="81"/>
      <c r="F112" s="81"/>
      <c r="G112" s="81"/>
      <c r="H112" s="81"/>
      <c r="I112" s="81"/>
      <c r="J112" s="81"/>
      <c r="K112" s="81"/>
      <c r="L112" s="81"/>
      <c r="M112" s="84"/>
      <c r="N112" s="85"/>
      <c r="O112" s="86"/>
    </row>
    <row r="113" spans="1:15" s="87" customFormat="1" ht="11.25" x14ac:dyDescent="0.2">
      <c r="A113" s="88"/>
      <c r="B113" s="73"/>
      <c r="C113" s="73"/>
      <c r="D113" s="73"/>
      <c r="E113" s="81"/>
      <c r="F113" s="81"/>
      <c r="G113" s="81"/>
      <c r="H113" s="81"/>
      <c r="I113" s="81"/>
      <c r="J113" s="81"/>
      <c r="K113" s="81"/>
      <c r="L113" s="81"/>
      <c r="M113" s="84"/>
      <c r="N113" s="85"/>
      <c r="O113" s="86"/>
    </row>
    <row r="114" spans="1:15" s="87" customFormat="1" ht="11.25" x14ac:dyDescent="0.2">
      <c r="A114" s="88"/>
      <c r="B114" s="73"/>
      <c r="C114" s="73"/>
      <c r="D114" s="73"/>
      <c r="E114" s="81"/>
      <c r="F114" s="81"/>
      <c r="G114" s="81"/>
      <c r="H114" s="81"/>
      <c r="I114" s="81"/>
      <c r="J114" s="81"/>
      <c r="K114" s="81"/>
      <c r="L114" s="81"/>
      <c r="M114" s="84"/>
      <c r="N114" s="85"/>
      <c r="O114" s="86"/>
    </row>
    <row r="115" spans="1:15" s="87" customFormat="1" ht="11.25" x14ac:dyDescent="0.2">
      <c r="A115" s="88"/>
      <c r="B115" s="73"/>
      <c r="C115" s="73"/>
      <c r="D115" s="73"/>
      <c r="E115" s="81"/>
      <c r="F115" s="81"/>
      <c r="G115" s="81"/>
      <c r="H115" s="81"/>
      <c r="I115" s="81"/>
      <c r="J115" s="81"/>
      <c r="K115" s="81"/>
      <c r="L115" s="81"/>
      <c r="M115" s="84"/>
      <c r="N115" s="85"/>
      <c r="O115" s="86"/>
    </row>
    <row r="116" spans="1:15" s="87" customFormat="1" ht="11.25" x14ac:dyDescent="0.2">
      <c r="A116" s="88"/>
      <c r="B116" s="73"/>
      <c r="C116" s="73"/>
      <c r="D116" s="73"/>
      <c r="E116" s="81"/>
      <c r="F116" s="81"/>
      <c r="G116" s="81"/>
      <c r="H116" s="81"/>
      <c r="I116" s="81"/>
      <c r="J116" s="81"/>
      <c r="K116" s="81"/>
      <c r="L116" s="81"/>
      <c r="M116" s="84"/>
      <c r="N116" s="85"/>
      <c r="O116" s="86"/>
    </row>
    <row r="117" spans="1:15" s="87" customFormat="1" ht="11.25" x14ac:dyDescent="0.2">
      <c r="A117" s="88"/>
      <c r="B117" s="73"/>
      <c r="C117" s="73"/>
      <c r="D117" s="73"/>
      <c r="E117" s="81"/>
      <c r="F117" s="81"/>
      <c r="G117" s="81"/>
      <c r="H117" s="81"/>
      <c r="I117" s="81"/>
      <c r="J117" s="81"/>
      <c r="K117" s="81"/>
      <c r="L117" s="81"/>
      <c r="M117" s="84"/>
      <c r="N117" s="85"/>
      <c r="O117" s="86"/>
    </row>
    <row r="118" spans="1:15" s="87" customFormat="1" ht="11.25" x14ac:dyDescent="0.2">
      <c r="A118" s="88"/>
      <c r="B118" s="73"/>
      <c r="C118" s="73"/>
      <c r="D118" s="73"/>
      <c r="E118" s="81"/>
      <c r="F118" s="81"/>
      <c r="G118" s="81"/>
      <c r="H118" s="81"/>
      <c r="I118" s="81"/>
      <c r="J118" s="81"/>
      <c r="K118" s="81"/>
      <c r="L118" s="81"/>
      <c r="M118" s="84"/>
      <c r="N118" s="85"/>
      <c r="O118" s="86"/>
    </row>
    <row r="119" spans="1:15" s="87" customFormat="1" ht="11.25" x14ac:dyDescent="0.2">
      <c r="A119" s="88"/>
      <c r="B119" s="73"/>
      <c r="C119" s="73"/>
      <c r="D119" s="73"/>
      <c r="E119" s="81"/>
      <c r="F119" s="81"/>
      <c r="G119" s="81"/>
      <c r="H119" s="81"/>
      <c r="I119" s="81"/>
      <c r="J119" s="81"/>
      <c r="K119" s="81"/>
      <c r="L119" s="81"/>
      <c r="M119" s="84"/>
      <c r="N119" s="85"/>
      <c r="O119" s="86"/>
    </row>
    <row r="120" spans="1:15" s="87" customFormat="1" ht="11.25" x14ac:dyDescent="0.2">
      <c r="A120" s="88"/>
      <c r="B120" s="73"/>
      <c r="C120" s="73"/>
      <c r="D120" s="73"/>
      <c r="E120" s="81"/>
      <c r="F120" s="81"/>
      <c r="G120" s="81"/>
      <c r="H120" s="81"/>
      <c r="I120" s="81"/>
      <c r="J120" s="81"/>
      <c r="K120" s="81"/>
      <c r="L120" s="81"/>
      <c r="M120" s="84"/>
      <c r="N120" s="85"/>
      <c r="O120" s="86"/>
    </row>
    <row r="121" spans="1:15" s="87" customFormat="1" ht="11.25" x14ac:dyDescent="0.2">
      <c r="A121" s="88"/>
      <c r="B121" s="73"/>
      <c r="C121" s="73"/>
      <c r="D121" s="73"/>
      <c r="E121" s="81"/>
      <c r="F121" s="81"/>
      <c r="G121" s="81"/>
      <c r="H121" s="81"/>
      <c r="I121" s="81"/>
      <c r="J121" s="81"/>
      <c r="K121" s="81"/>
      <c r="L121" s="81"/>
      <c r="M121" s="84"/>
      <c r="N121" s="85"/>
      <c r="O121" s="86"/>
    </row>
    <row r="122" spans="1:15" s="87" customFormat="1" ht="11.25" x14ac:dyDescent="0.2">
      <c r="A122" s="88"/>
      <c r="B122" s="73"/>
      <c r="C122" s="73"/>
      <c r="D122" s="73"/>
      <c r="E122" s="81"/>
      <c r="F122" s="81"/>
      <c r="G122" s="81"/>
      <c r="H122" s="81"/>
      <c r="I122" s="81"/>
      <c r="J122" s="81"/>
      <c r="K122" s="81"/>
      <c r="L122" s="81"/>
      <c r="M122" s="84"/>
      <c r="N122" s="85"/>
      <c r="O122" s="86"/>
    </row>
    <row r="123" spans="1:15" s="87" customFormat="1" ht="11.25" x14ac:dyDescent="0.2">
      <c r="A123" s="88"/>
      <c r="B123" s="73"/>
      <c r="C123" s="73"/>
      <c r="D123" s="73"/>
      <c r="E123" s="81"/>
      <c r="F123" s="81"/>
      <c r="G123" s="81"/>
      <c r="H123" s="81"/>
      <c r="I123" s="81"/>
      <c r="J123" s="81"/>
      <c r="K123" s="81"/>
      <c r="L123" s="81"/>
      <c r="M123" s="84"/>
      <c r="N123" s="85"/>
      <c r="O123" s="86"/>
    </row>
    <row r="124" spans="1:15" s="87" customFormat="1" ht="11.25" x14ac:dyDescent="0.2">
      <c r="A124" s="88"/>
      <c r="B124" s="73"/>
      <c r="C124" s="73"/>
      <c r="D124" s="73"/>
      <c r="E124" s="81"/>
      <c r="F124" s="81"/>
      <c r="G124" s="81"/>
      <c r="H124" s="81"/>
      <c r="I124" s="81"/>
      <c r="J124" s="81"/>
      <c r="K124" s="81"/>
      <c r="L124" s="81"/>
      <c r="M124" s="84"/>
      <c r="N124" s="85"/>
      <c r="O124" s="86"/>
    </row>
    <row r="125" spans="1:15" s="87" customFormat="1" ht="11.25" x14ac:dyDescent="0.2">
      <c r="A125" s="88"/>
      <c r="B125" s="73"/>
      <c r="C125" s="73"/>
      <c r="D125" s="73"/>
      <c r="E125" s="81"/>
      <c r="F125" s="81"/>
      <c r="G125" s="81"/>
      <c r="H125" s="81"/>
      <c r="I125" s="81"/>
      <c r="J125" s="81"/>
      <c r="K125" s="81"/>
      <c r="L125" s="81"/>
      <c r="M125" s="84"/>
      <c r="N125" s="85"/>
      <c r="O125" s="86"/>
    </row>
    <row r="126" spans="1:15" s="87" customFormat="1" ht="11.25" x14ac:dyDescent="0.2">
      <c r="A126" s="88"/>
      <c r="B126" s="73"/>
      <c r="C126" s="73"/>
      <c r="D126" s="73"/>
      <c r="E126" s="81"/>
      <c r="F126" s="81"/>
      <c r="G126" s="81"/>
      <c r="H126" s="81"/>
      <c r="I126" s="81"/>
      <c r="J126" s="81"/>
      <c r="K126" s="81"/>
      <c r="L126" s="81"/>
      <c r="M126" s="84"/>
      <c r="N126" s="85"/>
      <c r="O126" s="86"/>
    </row>
    <row r="127" spans="1:15" s="87" customFormat="1" ht="11.25" x14ac:dyDescent="0.2">
      <c r="A127" s="88"/>
      <c r="B127" s="73"/>
      <c r="C127" s="73"/>
      <c r="D127" s="73"/>
      <c r="E127" s="81"/>
      <c r="F127" s="81"/>
      <c r="G127" s="81"/>
      <c r="H127" s="81"/>
      <c r="I127" s="81"/>
      <c r="J127" s="81"/>
      <c r="K127" s="81"/>
      <c r="L127" s="81"/>
      <c r="M127" s="84"/>
      <c r="N127" s="85"/>
      <c r="O127" s="86"/>
    </row>
    <row r="128" spans="1:15" s="87" customFormat="1" ht="11.25" x14ac:dyDescent="0.2">
      <c r="A128" s="88"/>
      <c r="B128" s="73"/>
      <c r="C128" s="73"/>
      <c r="D128" s="73"/>
      <c r="E128" s="81"/>
      <c r="F128" s="81"/>
      <c r="G128" s="81"/>
      <c r="H128" s="81"/>
      <c r="I128" s="81"/>
      <c r="J128" s="81"/>
      <c r="K128" s="81"/>
      <c r="L128" s="81"/>
      <c r="M128" s="84"/>
      <c r="N128" s="85"/>
      <c r="O128" s="86"/>
    </row>
    <row r="129" spans="1:15" s="87" customFormat="1" ht="11.25" x14ac:dyDescent="0.2">
      <c r="A129" s="88"/>
      <c r="B129" s="73"/>
      <c r="C129" s="73"/>
      <c r="D129" s="73"/>
      <c r="E129" s="81"/>
      <c r="F129" s="81"/>
      <c r="G129" s="81"/>
      <c r="H129" s="81"/>
      <c r="I129" s="81"/>
      <c r="J129" s="81"/>
      <c r="K129" s="81"/>
      <c r="L129" s="81"/>
      <c r="M129" s="84"/>
      <c r="N129" s="85"/>
      <c r="O129" s="86"/>
    </row>
    <row r="130" spans="1:15" s="87" customFormat="1" ht="11.25" x14ac:dyDescent="0.2">
      <c r="A130" s="88"/>
      <c r="B130" s="73"/>
      <c r="C130" s="73"/>
      <c r="D130" s="73"/>
      <c r="E130" s="81"/>
      <c r="F130" s="81"/>
      <c r="G130" s="81"/>
      <c r="H130" s="81"/>
      <c r="I130" s="81"/>
      <c r="J130" s="81"/>
      <c r="K130" s="81"/>
      <c r="L130" s="81"/>
      <c r="M130" s="84"/>
      <c r="N130" s="85"/>
      <c r="O130" s="86"/>
    </row>
    <row r="131" spans="1:15" s="87" customFormat="1" ht="11.25" x14ac:dyDescent="0.2">
      <c r="A131" s="88"/>
      <c r="B131" s="73"/>
      <c r="C131" s="73"/>
      <c r="D131" s="73"/>
      <c r="E131" s="81"/>
      <c r="F131" s="81"/>
      <c r="G131" s="81"/>
      <c r="H131" s="81"/>
      <c r="I131" s="81"/>
      <c r="J131" s="81"/>
      <c r="K131" s="81"/>
      <c r="L131" s="81"/>
      <c r="M131" s="84"/>
      <c r="N131" s="85"/>
      <c r="O131" s="86"/>
    </row>
    <row r="132" spans="1:15" s="87" customFormat="1" ht="11.25" x14ac:dyDescent="0.2">
      <c r="A132" s="88"/>
      <c r="B132" s="73"/>
      <c r="C132" s="73"/>
      <c r="D132" s="73"/>
      <c r="E132" s="81"/>
      <c r="F132" s="81"/>
      <c r="G132" s="81"/>
      <c r="H132" s="81"/>
      <c r="I132" s="81"/>
      <c r="J132" s="81"/>
      <c r="K132" s="81"/>
      <c r="L132" s="81"/>
      <c r="M132" s="84"/>
      <c r="N132" s="85"/>
      <c r="O132" s="86"/>
    </row>
    <row r="133" spans="1:15" s="87" customFormat="1" ht="11.25" x14ac:dyDescent="0.2">
      <c r="A133" s="88"/>
      <c r="B133" s="73"/>
      <c r="C133" s="73"/>
      <c r="D133" s="73"/>
      <c r="E133" s="81"/>
      <c r="F133" s="81"/>
      <c r="G133" s="81"/>
      <c r="H133" s="81"/>
      <c r="I133" s="81"/>
      <c r="J133" s="81"/>
      <c r="K133" s="81"/>
      <c r="L133" s="81"/>
      <c r="M133" s="84"/>
      <c r="N133" s="85"/>
      <c r="O133" s="86"/>
    </row>
    <row r="134" spans="1:15" s="87" customFormat="1" ht="11.25" x14ac:dyDescent="0.2">
      <c r="A134" s="88"/>
      <c r="B134" s="73"/>
      <c r="C134" s="73"/>
      <c r="D134" s="73"/>
      <c r="E134" s="81"/>
      <c r="F134" s="81"/>
      <c r="G134" s="81"/>
      <c r="H134" s="81"/>
      <c r="I134" s="81"/>
      <c r="J134" s="81"/>
      <c r="K134" s="81"/>
      <c r="L134" s="81"/>
      <c r="M134" s="84"/>
      <c r="N134" s="85"/>
      <c r="O134" s="86"/>
    </row>
    <row r="135" spans="1:15" s="87" customFormat="1" ht="11.25" x14ac:dyDescent="0.2">
      <c r="A135" s="88"/>
      <c r="B135" s="73"/>
      <c r="C135" s="73"/>
      <c r="D135" s="73"/>
      <c r="E135" s="81"/>
      <c r="F135" s="81"/>
      <c r="G135" s="81"/>
      <c r="H135" s="81"/>
      <c r="I135" s="81"/>
      <c r="J135" s="81"/>
      <c r="K135" s="81"/>
      <c r="L135" s="81"/>
      <c r="M135" s="84"/>
      <c r="N135" s="85"/>
      <c r="O135" s="86"/>
    </row>
    <row r="136" spans="1:15" s="87" customFormat="1" ht="11.25" x14ac:dyDescent="0.2">
      <c r="A136" s="88"/>
      <c r="B136" s="73"/>
      <c r="C136" s="73"/>
      <c r="D136" s="73"/>
      <c r="E136" s="81"/>
      <c r="F136" s="81"/>
      <c r="G136" s="81"/>
      <c r="H136" s="81"/>
      <c r="I136" s="81"/>
      <c r="J136" s="81"/>
      <c r="K136" s="81"/>
      <c r="L136" s="81"/>
      <c r="M136" s="84"/>
      <c r="N136" s="85"/>
      <c r="O136" s="86"/>
    </row>
    <row r="137" spans="1:15" s="87" customFormat="1" ht="11.25" x14ac:dyDescent="0.2">
      <c r="A137" s="88"/>
      <c r="B137" s="73"/>
      <c r="C137" s="73"/>
      <c r="D137" s="73"/>
      <c r="E137" s="81"/>
      <c r="F137" s="81"/>
      <c r="G137" s="81"/>
      <c r="H137" s="81"/>
      <c r="I137" s="81"/>
      <c r="J137" s="81"/>
      <c r="K137" s="81"/>
      <c r="L137" s="81"/>
      <c r="M137" s="84"/>
      <c r="N137" s="85"/>
      <c r="O137" s="86"/>
    </row>
    <row r="138" spans="1:15" s="87" customFormat="1" ht="11.25" x14ac:dyDescent="0.2">
      <c r="A138" s="88"/>
      <c r="B138" s="73"/>
      <c r="C138" s="73"/>
      <c r="D138" s="73"/>
      <c r="E138" s="81"/>
      <c r="F138" s="81"/>
      <c r="G138" s="81"/>
      <c r="H138" s="81"/>
      <c r="I138" s="81"/>
      <c r="J138" s="81"/>
      <c r="K138" s="81"/>
      <c r="L138" s="81"/>
      <c r="M138" s="84"/>
      <c r="N138" s="85"/>
      <c r="O138" s="86"/>
    </row>
    <row r="139" spans="1:15" s="87" customFormat="1" ht="11.25" x14ac:dyDescent="0.2">
      <c r="A139" s="88"/>
      <c r="B139" s="73"/>
      <c r="C139" s="73"/>
      <c r="D139" s="73"/>
      <c r="E139" s="81"/>
      <c r="F139" s="81"/>
      <c r="G139" s="81"/>
      <c r="H139" s="81"/>
      <c r="I139" s="81"/>
      <c r="J139" s="81"/>
      <c r="K139" s="81"/>
      <c r="L139" s="81"/>
      <c r="M139" s="84"/>
      <c r="N139" s="85"/>
      <c r="O139" s="86"/>
    </row>
    <row r="140" spans="1:15" s="87" customFormat="1" ht="11.25" x14ac:dyDescent="0.2">
      <c r="A140" s="88"/>
      <c r="B140" s="73"/>
      <c r="C140" s="73"/>
      <c r="D140" s="73"/>
      <c r="E140" s="81"/>
      <c r="F140" s="81"/>
      <c r="G140" s="81"/>
      <c r="H140" s="81"/>
      <c r="I140" s="81"/>
      <c r="J140" s="81"/>
      <c r="K140" s="81"/>
      <c r="L140" s="81"/>
      <c r="M140" s="84"/>
      <c r="N140" s="85"/>
      <c r="O140" s="86"/>
    </row>
    <row r="141" spans="1:15" s="87" customFormat="1" ht="11.25" x14ac:dyDescent="0.2">
      <c r="A141" s="88"/>
      <c r="B141" s="73"/>
      <c r="C141" s="73"/>
      <c r="D141" s="73"/>
      <c r="E141" s="81"/>
      <c r="F141" s="81"/>
      <c r="G141" s="81"/>
      <c r="H141" s="81"/>
      <c r="I141" s="81"/>
      <c r="J141" s="81"/>
      <c r="K141" s="81"/>
      <c r="L141" s="81"/>
      <c r="M141" s="84"/>
      <c r="N141" s="85"/>
      <c r="O141" s="86"/>
    </row>
    <row r="142" spans="1:15" s="87" customFormat="1" ht="11.25" x14ac:dyDescent="0.2">
      <c r="A142" s="88"/>
      <c r="B142" s="73"/>
      <c r="C142" s="73"/>
      <c r="D142" s="73"/>
      <c r="E142" s="81"/>
      <c r="F142" s="81"/>
      <c r="G142" s="81"/>
      <c r="H142" s="81"/>
      <c r="I142" s="81"/>
      <c r="J142" s="81"/>
      <c r="K142" s="81"/>
      <c r="L142" s="81"/>
      <c r="M142" s="84"/>
      <c r="N142" s="85"/>
      <c r="O142" s="86"/>
    </row>
    <row r="143" spans="1:15" s="87" customFormat="1" ht="11.25" x14ac:dyDescent="0.2">
      <c r="A143" s="88"/>
      <c r="B143" s="73"/>
      <c r="C143" s="73"/>
      <c r="D143" s="73"/>
      <c r="E143" s="81"/>
      <c r="F143" s="81"/>
      <c r="G143" s="81"/>
      <c r="H143" s="81"/>
      <c r="I143" s="81"/>
      <c r="J143" s="81"/>
      <c r="K143" s="81"/>
      <c r="L143" s="81"/>
      <c r="M143" s="84"/>
      <c r="N143" s="85"/>
      <c r="O143" s="86"/>
    </row>
    <row r="144" spans="1:15" s="87" customFormat="1" ht="11.25" x14ac:dyDescent="0.2">
      <c r="A144" s="88"/>
      <c r="B144" s="73"/>
      <c r="C144" s="73"/>
      <c r="D144" s="73"/>
      <c r="E144" s="81"/>
      <c r="F144" s="81"/>
      <c r="G144" s="81"/>
      <c r="H144" s="81"/>
      <c r="I144" s="81"/>
      <c r="J144" s="81"/>
      <c r="K144" s="81"/>
      <c r="L144" s="81"/>
      <c r="M144" s="84"/>
      <c r="N144" s="85"/>
      <c r="O144" s="86"/>
    </row>
    <row r="145" spans="1:15" s="87" customFormat="1" ht="11.25" x14ac:dyDescent="0.2">
      <c r="A145" s="88"/>
      <c r="B145" s="73"/>
      <c r="C145" s="73"/>
      <c r="D145" s="73"/>
      <c r="E145" s="81"/>
      <c r="F145" s="81"/>
      <c r="G145" s="81"/>
      <c r="H145" s="81"/>
      <c r="I145" s="81"/>
      <c r="J145" s="81"/>
      <c r="K145" s="81"/>
      <c r="L145" s="81"/>
      <c r="M145" s="84"/>
      <c r="N145" s="85"/>
      <c r="O145" s="86"/>
    </row>
    <row r="146" spans="1:15" s="87" customFormat="1" ht="11.25" x14ac:dyDescent="0.2">
      <c r="A146" s="88"/>
      <c r="B146" s="73"/>
      <c r="C146" s="73"/>
      <c r="D146" s="73"/>
      <c r="E146" s="81"/>
      <c r="F146" s="81"/>
      <c r="G146" s="81"/>
      <c r="H146" s="81"/>
      <c r="I146" s="81"/>
      <c r="J146" s="81"/>
      <c r="K146" s="81"/>
      <c r="L146" s="81"/>
      <c r="M146" s="84"/>
      <c r="N146" s="85"/>
      <c r="O146" s="86"/>
    </row>
    <row r="147" spans="1:15" s="87" customFormat="1" ht="11.25" x14ac:dyDescent="0.2">
      <c r="A147" s="88"/>
      <c r="B147" s="73"/>
      <c r="C147" s="73"/>
      <c r="D147" s="73"/>
      <c r="E147" s="81"/>
      <c r="F147" s="81"/>
      <c r="G147" s="81"/>
      <c r="H147" s="81"/>
      <c r="I147" s="81"/>
      <c r="J147" s="81"/>
      <c r="K147" s="81"/>
      <c r="L147" s="81"/>
      <c r="M147" s="84"/>
      <c r="N147" s="85"/>
      <c r="O147" s="86"/>
    </row>
    <row r="148" spans="1:15" s="87" customFormat="1" ht="11.25" x14ac:dyDescent="0.2">
      <c r="A148" s="88"/>
      <c r="B148" s="73"/>
      <c r="C148" s="73"/>
      <c r="D148" s="73"/>
      <c r="E148" s="81"/>
      <c r="F148" s="81"/>
      <c r="G148" s="81"/>
      <c r="H148" s="81"/>
      <c r="I148" s="81"/>
      <c r="J148" s="81"/>
      <c r="K148" s="81"/>
      <c r="L148" s="81"/>
      <c r="M148" s="84"/>
      <c r="N148" s="85"/>
      <c r="O148" s="86"/>
    </row>
    <row r="149" spans="1:15" s="87" customFormat="1" ht="11.25" x14ac:dyDescent="0.2">
      <c r="A149" s="88"/>
      <c r="B149" s="73"/>
      <c r="C149" s="73"/>
      <c r="D149" s="73"/>
      <c r="E149" s="81"/>
      <c r="F149" s="81"/>
      <c r="G149" s="81"/>
      <c r="H149" s="81"/>
      <c r="I149" s="81"/>
      <c r="J149" s="81"/>
      <c r="K149" s="81"/>
      <c r="L149" s="81"/>
      <c r="M149" s="84"/>
      <c r="N149" s="85"/>
      <c r="O149" s="86"/>
    </row>
    <row r="150" spans="1:15" s="87" customFormat="1" ht="11.25" x14ac:dyDescent="0.2">
      <c r="A150" s="88"/>
      <c r="B150" s="73"/>
      <c r="C150" s="73"/>
      <c r="D150" s="73"/>
      <c r="E150" s="81"/>
      <c r="F150" s="81"/>
      <c r="G150" s="81"/>
      <c r="H150" s="81"/>
      <c r="I150" s="81"/>
      <c r="J150" s="81"/>
      <c r="K150" s="81"/>
      <c r="L150" s="81"/>
      <c r="M150" s="84"/>
      <c r="N150" s="85"/>
      <c r="O150" s="86"/>
    </row>
    <row r="151" spans="1:15" s="87" customFormat="1" ht="11.25" x14ac:dyDescent="0.2">
      <c r="A151" s="88"/>
      <c r="B151" s="73"/>
      <c r="C151" s="73"/>
      <c r="D151" s="73"/>
      <c r="E151" s="81"/>
      <c r="F151" s="81"/>
      <c r="G151" s="81"/>
      <c r="H151" s="81"/>
      <c r="I151" s="81"/>
      <c r="J151" s="81"/>
      <c r="K151" s="81"/>
      <c r="L151" s="81"/>
      <c r="M151" s="84"/>
      <c r="N151" s="85"/>
      <c r="O151" s="86"/>
    </row>
    <row r="152" spans="1:15" s="87" customFormat="1" ht="11.25" x14ac:dyDescent="0.2">
      <c r="A152" s="88"/>
      <c r="B152" s="73"/>
      <c r="C152" s="73"/>
      <c r="D152" s="73"/>
      <c r="E152" s="81"/>
      <c r="F152" s="81"/>
      <c r="G152" s="81"/>
      <c r="H152" s="81"/>
      <c r="I152" s="81"/>
      <c r="J152" s="81"/>
      <c r="K152" s="81"/>
      <c r="L152" s="81"/>
      <c r="M152" s="84"/>
      <c r="N152" s="85"/>
      <c r="O152" s="86"/>
    </row>
    <row r="153" spans="1:15" s="87" customFormat="1" ht="11.25" x14ac:dyDescent="0.2">
      <c r="A153" s="88"/>
      <c r="B153" s="73"/>
      <c r="C153" s="73"/>
      <c r="D153" s="73"/>
      <c r="E153" s="81"/>
      <c r="F153" s="81"/>
      <c r="G153" s="81"/>
      <c r="H153" s="81"/>
      <c r="I153" s="81"/>
      <c r="J153" s="81"/>
      <c r="K153" s="81"/>
      <c r="L153" s="81"/>
      <c r="M153" s="84"/>
      <c r="N153" s="85"/>
      <c r="O153" s="86"/>
    </row>
    <row r="154" spans="1:15" s="87" customFormat="1" ht="11.25" x14ac:dyDescent="0.2">
      <c r="A154" s="88"/>
      <c r="B154" s="73"/>
      <c r="C154" s="73"/>
      <c r="D154" s="73"/>
      <c r="E154" s="81"/>
      <c r="F154" s="81"/>
      <c r="G154" s="81"/>
      <c r="H154" s="81"/>
      <c r="I154" s="81"/>
      <c r="J154" s="81"/>
      <c r="K154" s="81"/>
      <c r="L154" s="81"/>
      <c r="M154" s="84"/>
      <c r="N154" s="85"/>
      <c r="O154" s="86"/>
    </row>
    <row r="155" spans="1:15" x14ac:dyDescent="0.25">
      <c r="A155" s="105"/>
      <c r="B155" s="9"/>
      <c r="C155" s="9"/>
      <c r="D155" s="9"/>
      <c r="E155" s="106"/>
      <c r="F155" s="106"/>
      <c r="G155" s="106"/>
      <c r="H155" s="106"/>
      <c r="I155" s="106"/>
      <c r="J155" s="106"/>
      <c r="K155" s="106"/>
      <c r="L155" s="106"/>
    </row>
    <row r="156" spans="1:15" x14ac:dyDescent="0.25">
      <c r="A156" s="105"/>
      <c r="B156" s="9"/>
      <c r="C156" s="9"/>
      <c r="D156" s="9"/>
      <c r="E156" s="106"/>
      <c r="F156" s="106"/>
      <c r="G156" s="106"/>
      <c r="H156" s="106"/>
      <c r="I156" s="106"/>
      <c r="J156" s="106"/>
      <c r="K156" s="106"/>
      <c r="L156" s="106"/>
    </row>
    <row r="157" spans="1:15" x14ac:dyDescent="0.25">
      <c r="A157" s="105"/>
      <c r="B157" s="9"/>
      <c r="C157" s="9"/>
      <c r="D157" s="9"/>
      <c r="E157" s="106"/>
      <c r="F157" s="106"/>
      <c r="G157" s="106"/>
      <c r="H157" s="106"/>
      <c r="I157" s="106"/>
      <c r="J157" s="106"/>
      <c r="K157" s="106"/>
      <c r="L157" s="106"/>
    </row>
    <row r="158" spans="1:15" x14ac:dyDescent="0.25">
      <c r="A158" s="105"/>
      <c r="B158" s="9"/>
      <c r="C158" s="9"/>
      <c r="D158" s="9"/>
      <c r="E158" s="106"/>
      <c r="F158" s="106"/>
      <c r="G158" s="106"/>
      <c r="H158" s="106"/>
      <c r="I158" s="106"/>
      <c r="J158" s="106"/>
      <c r="K158" s="106"/>
      <c r="L158" s="106"/>
    </row>
    <row r="159" spans="1:15" x14ac:dyDescent="0.25">
      <c r="A159" s="105"/>
      <c r="B159" s="9"/>
      <c r="C159" s="9"/>
      <c r="D159" s="9"/>
      <c r="E159" s="106"/>
      <c r="F159" s="106"/>
      <c r="G159" s="106"/>
      <c r="H159" s="106"/>
      <c r="I159" s="106"/>
      <c r="J159" s="106"/>
      <c r="K159" s="106"/>
      <c r="L159" s="106"/>
    </row>
    <row r="160" spans="1:15" x14ac:dyDescent="0.25">
      <c r="A160" s="105"/>
      <c r="B160" s="9"/>
      <c r="C160" s="9"/>
      <c r="D160" s="9"/>
      <c r="E160" s="106"/>
      <c r="F160" s="106"/>
      <c r="G160" s="106"/>
      <c r="H160" s="106"/>
      <c r="I160" s="106"/>
      <c r="J160" s="106"/>
      <c r="K160" s="106"/>
      <c r="L160" s="106"/>
    </row>
    <row r="161" spans="1:15" x14ac:dyDescent="0.25">
      <c r="A161" s="105"/>
      <c r="B161" s="9"/>
      <c r="C161" s="9"/>
      <c r="D161" s="9"/>
      <c r="E161" s="106"/>
      <c r="F161" s="106"/>
      <c r="G161" s="106"/>
      <c r="H161" s="106"/>
      <c r="I161" s="106"/>
      <c r="J161" s="106"/>
      <c r="K161" s="106"/>
      <c r="L161" s="106"/>
    </row>
    <row r="162" spans="1:15" x14ac:dyDescent="0.25">
      <c r="A162" s="105"/>
      <c r="B162" s="9"/>
      <c r="C162" s="9"/>
      <c r="D162" s="9"/>
      <c r="E162" s="106"/>
      <c r="F162" s="106"/>
      <c r="G162" s="106"/>
      <c r="H162" s="106"/>
      <c r="I162" s="106"/>
      <c r="J162" s="106"/>
      <c r="K162" s="106"/>
      <c r="L162" s="106"/>
    </row>
    <row r="163" spans="1:15" x14ac:dyDescent="0.25">
      <c r="A163" s="105"/>
      <c r="B163" s="9"/>
      <c r="C163" s="9"/>
      <c r="D163" s="9"/>
      <c r="E163" s="106"/>
      <c r="F163" s="106"/>
      <c r="G163" s="106"/>
      <c r="H163" s="106"/>
      <c r="I163" s="106"/>
      <c r="J163" s="106"/>
      <c r="K163" s="106"/>
      <c r="L163" s="106"/>
    </row>
    <row r="164" spans="1:15" x14ac:dyDescent="0.25">
      <c r="A164" s="105"/>
      <c r="B164" s="9"/>
      <c r="C164" s="9"/>
      <c r="D164" s="9"/>
      <c r="E164" s="106"/>
      <c r="F164" s="106"/>
      <c r="G164" s="106"/>
      <c r="H164" s="106"/>
      <c r="I164" s="106"/>
      <c r="J164" s="106"/>
      <c r="K164" s="106"/>
      <c r="L164" s="106"/>
    </row>
    <row r="165" spans="1:15" x14ac:dyDescent="0.25">
      <c r="A165" s="105"/>
      <c r="B165" s="9"/>
      <c r="C165" s="9"/>
      <c r="D165" s="9"/>
      <c r="E165" s="106"/>
      <c r="F165" s="106"/>
      <c r="G165" s="106"/>
      <c r="H165" s="106"/>
      <c r="I165" s="106"/>
      <c r="J165" s="106"/>
      <c r="K165" s="106"/>
      <c r="L165" s="106"/>
    </row>
    <row r="166" spans="1:15" s="107" customFormat="1" ht="12.75" x14ac:dyDescent="0.2">
      <c r="A166" s="105"/>
      <c r="B166" s="9"/>
      <c r="C166" s="9"/>
      <c r="D166" s="9"/>
      <c r="E166" s="106"/>
      <c r="F166" s="106"/>
      <c r="G166" s="106"/>
      <c r="H166" s="106"/>
      <c r="I166" s="106"/>
      <c r="J166" s="106"/>
      <c r="K166" s="106"/>
      <c r="L166" s="106"/>
      <c r="N166" s="108"/>
      <c r="O166" s="1"/>
    </row>
    <row r="167" spans="1:15" s="107" customFormat="1" ht="12.75" x14ac:dyDescent="0.2">
      <c r="A167" s="105"/>
      <c r="B167" s="9"/>
      <c r="C167" s="9"/>
      <c r="D167" s="9"/>
      <c r="E167" s="106"/>
      <c r="F167" s="106"/>
      <c r="G167" s="106"/>
      <c r="H167" s="106"/>
      <c r="I167" s="106"/>
      <c r="J167" s="106"/>
      <c r="K167" s="106"/>
      <c r="L167" s="106"/>
      <c r="N167" s="108"/>
      <c r="O167" s="1"/>
    </row>
    <row r="168" spans="1:15" s="107" customFormat="1" ht="12.75" x14ac:dyDescent="0.2">
      <c r="A168" s="105"/>
      <c r="B168" s="9"/>
      <c r="C168" s="9"/>
      <c r="D168" s="9"/>
      <c r="E168" s="106"/>
      <c r="F168" s="106"/>
      <c r="G168" s="106"/>
      <c r="H168" s="106"/>
      <c r="I168" s="106"/>
      <c r="J168" s="106"/>
      <c r="K168" s="106"/>
      <c r="L168" s="106"/>
      <c r="N168" s="108"/>
      <c r="O168" s="1"/>
    </row>
    <row r="169" spans="1:15" s="107" customFormat="1" ht="12.75" x14ac:dyDescent="0.2">
      <c r="A169" s="105"/>
      <c r="B169" s="9"/>
      <c r="C169" s="9"/>
      <c r="D169" s="9"/>
      <c r="E169" s="106"/>
      <c r="F169" s="106"/>
      <c r="G169" s="106"/>
      <c r="H169" s="106"/>
      <c r="I169" s="106"/>
      <c r="J169" s="106"/>
      <c r="K169" s="106"/>
      <c r="L169" s="106"/>
      <c r="N169" s="108"/>
      <c r="O169" s="1"/>
    </row>
    <row r="170" spans="1:15" s="107" customFormat="1" ht="12.75" x14ac:dyDescent="0.2">
      <c r="A170" s="105"/>
      <c r="B170" s="9"/>
      <c r="C170" s="9"/>
      <c r="D170" s="9"/>
      <c r="E170" s="106"/>
      <c r="F170" s="106"/>
      <c r="G170" s="106"/>
      <c r="H170" s="106"/>
      <c r="I170" s="106"/>
      <c r="J170" s="106"/>
      <c r="K170" s="106"/>
      <c r="L170" s="106"/>
      <c r="N170" s="108"/>
      <c r="O170" s="1"/>
    </row>
    <row r="171" spans="1:15" s="107" customFormat="1" ht="12.75" x14ac:dyDescent="0.2">
      <c r="A171" s="105"/>
      <c r="B171" s="9"/>
      <c r="C171" s="9"/>
      <c r="D171" s="9"/>
      <c r="E171" s="106"/>
      <c r="F171" s="106"/>
      <c r="G171" s="106"/>
      <c r="H171" s="106"/>
      <c r="I171" s="106"/>
      <c r="J171" s="106"/>
      <c r="K171" s="106"/>
      <c r="L171" s="106"/>
      <c r="N171" s="108"/>
      <c r="O171" s="1"/>
    </row>
    <row r="172" spans="1:15" s="107" customFormat="1" ht="12.75" x14ac:dyDescent="0.2">
      <c r="A172" s="105"/>
      <c r="B172" s="9"/>
      <c r="C172" s="9"/>
      <c r="D172" s="9"/>
      <c r="E172" s="106"/>
      <c r="F172" s="106"/>
      <c r="G172" s="106"/>
      <c r="H172" s="106"/>
      <c r="I172" s="106"/>
      <c r="J172" s="106"/>
      <c r="K172" s="106"/>
      <c r="L172" s="106"/>
      <c r="N172" s="108"/>
      <c r="O172" s="1"/>
    </row>
    <row r="173" spans="1:15" s="107" customFormat="1" ht="12.75" x14ac:dyDescent="0.2">
      <c r="A173" s="105"/>
      <c r="B173" s="9"/>
      <c r="C173" s="9"/>
      <c r="D173" s="9"/>
      <c r="E173" s="106"/>
      <c r="F173" s="106"/>
      <c r="G173" s="106"/>
      <c r="H173" s="106"/>
      <c r="I173" s="106"/>
      <c r="J173" s="106"/>
      <c r="K173" s="106"/>
      <c r="L173" s="106"/>
      <c r="N173" s="108"/>
      <c r="O173" s="1"/>
    </row>
    <row r="174" spans="1:15" s="107" customFormat="1" ht="12.75" x14ac:dyDescent="0.2">
      <c r="A174" s="105"/>
      <c r="B174" s="9"/>
      <c r="C174" s="9"/>
      <c r="D174" s="9"/>
      <c r="E174" s="106"/>
      <c r="F174" s="106"/>
      <c r="G174" s="106"/>
      <c r="H174" s="106"/>
      <c r="I174" s="106"/>
      <c r="J174" s="106"/>
      <c r="K174" s="106"/>
      <c r="L174" s="106"/>
      <c r="N174" s="108"/>
      <c r="O174" s="1"/>
    </row>
    <row r="175" spans="1:15" s="107" customFormat="1" ht="12.75" x14ac:dyDescent="0.2">
      <c r="A175" s="105"/>
      <c r="B175" s="9"/>
      <c r="C175" s="9"/>
      <c r="D175" s="9"/>
      <c r="E175" s="106"/>
      <c r="F175" s="106"/>
      <c r="G175" s="106"/>
      <c r="H175" s="106"/>
      <c r="I175" s="106"/>
      <c r="J175" s="106"/>
      <c r="K175" s="106"/>
      <c r="L175" s="106"/>
      <c r="N175" s="108"/>
      <c r="O175" s="1"/>
    </row>
    <row r="176" spans="1:15" s="107" customFormat="1" ht="12.75" x14ac:dyDescent="0.2">
      <c r="A176" s="105"/>
      <c r="B176" s="9"/>
      <c r="C176" s="9"/>
      <c r="D176" s="9"/>
      <c r="E176" s="106"/>
      <c r="F176" s="106"/>
      <c r="G176" s="106"/>
      <c r="H176" s="106"/>
      <c r="I176" s="106"/>
      <c r="J176" s="106"/>
      <c r="K176" s="106"/>
      <c r="L176" s="106"/>
      <c r="N176" s="108"/>
      <c r="O176" s="1"/>
    </row>
    <row r="177" spans="1:15" s="107" customFormat="1" ht="12.75" x14ac:dyDescent="0.2">
      <c r="A177" s="105"/>
      <c r="B177" s="9"/>
      <c r="C177" s="9"/>
      <c r="D177" s="9"/>
      <c r="E177" s="106"/>
      <c r="F177" s="106"/>
      <c r="G177" s="106"/>
      <c r="H177" s="106"/>
      <c r="I177" s="106"/>
      <c r="J177" s="106"/>
      <c r="K177" s="106"/>
      <c r="L177" s="106"/>
      <c r="N177" s="108"/>
      <c r="O177" s="1"/>
    </row>
    <row r="178" spans="1:15" s="107" customFormat="1" ht="12.75" x14ac:dyDescent="0.2">
      <c r="A178" s="105"/>
      <c r="B178" s="9"/>
      <c r="C178" s="9"/>
      <c r="D178" s="9"/>
      <c r="E178" s="106"/>
      <c r="F178" s="106"/>
      <c r="G178" s="106"/>
      <c r="H178" s="106"/>
      <c r="I178" s="106"/>
      <c r="J178" s="106"/>
      <c r="K178" s="106"/>
      <c r="L178" s="106"/>
      <c r="N178" s="108"/>
      <c r="O178" s="1"/>
    </row>
    <row r="179" spans="1:15" s="107" customFormat="1" ht="12.75" x14ac:dyDescent="0.2">
      <c r="A179" s="105"/>
      <c r="B179" s="9"/>
      <c r="C179" s="9"/>
      <c r="D179" s="9"/>
      <c r="E179" s="106"/>
      <c r="F179" s="106"/>
      <c r="G179" s="106"/>
      <c r="H179" s="106"/>
      <c r="I179" s="106"/>
      <c r="J179" s="106"/>
      <c r="K179" s="106"/>
      <c r="L179" s="106"/>
      <c r="N179" s="108"/>
      <c r="O179" s="1"/>
    </row>
    <row r="180" spans="1:15" s="107" customFormat="1" ht="12.75" x14ac:dyDescent="0.2">
      <c r="A180" s="105"/>
      <c r="B180" s="9"/>
      <c r="C180" s="9"/>
      <c r="D180" s="9"/>
      <c r="E180" s="106"/>
      <c r="F180" s="106"/>
      <c r="G180" s="106"/>
      <c r="H180" s="106"/>
      <c r="I180" s="106"/>
      <c r="J180" s="106"/>
      <c r="K180" s="106"/>
      <c r="L180" s="106"/>
      <c r="N180" s="108"/>
      <c r="O180" s="1"/>
    </row>
    <row r="181" spans="1:15" s="107" customFormat="1" ht="12.75" x14ac:dyDescent="0.2">
      <c r="A181" s="105"/>
      <c r="B181" s="1"/>
      <c r="C181" s="1"/>
      <c r="D181" s="1"/>
      <c r="N181" s="108"/>
      <c r="O181" s="1"/>
    </row>
  </sheetData>
  <mergeCells count="13">
    <mergeCell ref="A7:J7"/>
    <mergeCell ref="A1:J1"/>
    <mergeCell ref="A2:J2"/>
    <mergeCell ref="A3:J3"/>
    <mergeCell ref="A4:J4"/>
    <mergeCell ref="A5:A6"/>
    <mergeCell ref="A50:J50"/>
    <mergeCell ref="A12:J12"/>
    <mergeCell ref="A13:J13"/>
    <mergeCell ref="A25:J25"/>
    <mergeCell ref="A32:J32"/>
    <mergeCell ref="A36:J36"/>
    <mergeCell ref="A39:J39"/>
  </mergeCells>
  <printOptions horizontalCentered="1"/>
  <pageMargins left="0.25" right="0" top="0" bottom="1" header="0.3" footer="0.3"/>
  <pageSetup fitToHeight="0" orientation="landscape" verticalDpi="598" r:id="rId1"/>
  <headerFooter>
    <oddFooter>&amp;L&amp;D&amp;CWorksheet
Page &amp;P&amp;R&amp;T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64AA-1F4D-4D5E-BA3C-F391CC1C1EA7}">
  <dimension ref="A1:O106"/>
  <sheetViews>
    <sheetView topLeftCell="A19" workbookViewId="0">
      <selection activeCell="K38" sqref="K38"/>
    </sheetView>
  </sheetViews>
  <sheetFormatPr defaultRowHeight="15" x14ac:dyDescent="0.25"/>
  <cols>
    <col min="1" max="1" width="10.42578125" style="1" customWidth="1"/>
    <col min="2" max="2" width="50.7109375" style="1" customWidth="1"/>
    <col min="3" max="4" width="18.7109375" style="2" customWidth="1"/>
    <col min="5" max="5" width="3.7109375" style="56" customWidth="1"/>
    <col min="6" max="9" width="18.7109375" style="2" customWidth="1"/>
    <col min="10" max="10" width="3.7109375" style="56" customWidth="1"/>
    <col min="11" max="11" width="18.7109375" style="2" customWidth="1"/>
    <col min="12" max="12" width="3.7109375" style="2" customWidth="1"/>
    <col min="13" max="13" width="50.7109375" customWidth="1"/>
    <col min="14" max="14" width="30.7109375" customWidth="1"/>
  </cols>
  <sheetData>
    <row r="1" spans="1:15" s="4" customFormat="1" ht="18.75" x14ac:dyDescent="0.3">
      <c r="A1" s="141" t="s">
        <v>204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s="4" customFormat="1" ht="18.75" x14ac:dyDescent="0.3">
      <c r="A2" s="141" t="s">
        <v>243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s="4" customFormat="1" ht="18.75" x14ac:dyDescent="0.3">
      <c r="A3" s="141" t="s">
        <v>216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5" s="5" customFormat="1" ht="50.1" customHeigh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5" s="9" customFormat="1" ht="15.75" customHeight="1" x14ac:dyDescent="0.2">
      <c r="A5" s="136" t="s">
        <v>163</v>
      </c>
      <c r="B5" s="136"/>
      <c r="C5" s="143">
        <v>2020</v>
      </c>
      <c r="D5" s="143"/>
      <c r="E5" s="6"/>
      <c r="F5" s="143">
        <v>2021</v>
      </c>
      <c r="G5" s="143"/>
      <c r="H5" s="143"/>
      <c r="I5" s="143"/>
      <c r="J5" s="6"/>
      <c r="K5" s="7" t="s">
        <v>151</v>
      </c>
      <c r="L5" s="7"/>
      <c r="M5" s="144" t="s">
        <v>205</v>
      </c>
    </row>
    <row r="6" spans="1:15" s="9" customFormat="1" ht="12.75" x14ac:dyDescent="0.2">
      <c r="A6" s="136"/>
      <c r="B6" s="136"/>
      <c r="C6" s="10" t="s">
        <v>0</v>
      </c>
      <c r="D6" s="10" t="s">
        <v>152</v>
      </c>
      <c r="E6" s="11"/>
      <c r="F6" s="10" t="s">
        <v>0</v>
      </c>
      <c r="G6" s="10" t="s">
        <v>1</v>
      </c>
      <c r="H6" s="10" t="s">
        <v>203</v>
      </c>
      <c r="I6" s="10" t="s">
        <v>206</v>
      </c>
      <c r="J6" s="11"/>
      <c r="K6" s="12" t="s">
        <v>2</v>
      </c>
      <c r="L6" s="12"/>
      <c r="M6" s="144"/>
    </row>
    <row r="7" spans="1:15" s="5" customFormat="1" ht="24.95" customHeight="1" x14ac:dyDescent="0.25">
      <c r="A7" s="140" t="s">
        <v>28</v>
      </c>
      <c r="B7" s="140"/>
      <c r="C7" s="140"/>
      <c r="D7" s="140"/>
      <c r="E7" s="140"/>
      <c r="F7" s="140"/>
      <c r="G7" s="140"/>
      <c r="H7" s="140"/>
      <c r="I7" s="40"/>
      <c r="J7" s="40"/>
    </row>
    <row r="8" spans="1:15" x14ac:dyDescent="0.25">
      <c r="A8" s="133" t="s">
        <v>209</v>
      </c>
      <c r="B8" s="133"/>
      <c r="C8" s="133"/>
      <c r="D8" s="133"/>
      <c r="E8" s="133"/>
      <c r="F8" s="133"/>
      <c r="G8" s="133"/>
      <c r="H8" s="133"/>
      <c r="I8" s="9"/>
      <c r="J8" s="26"/>
      <c r="K8" s="9"/>
      <c r="L8" s="9"/>
      <c r="M8" s="9"/>
    </row>
    <row r="9" spans="1:15" x14ac:dyDescent="0.25">
      <c r="A9" s="9" t="s">
        <v>164</v>
      </c>
      <c r="B9" s="15" t="s">
        <v>165</v>
      </c>
      <c r="C9" s="28">
        <v>650000</v>
      </c>
      <c r="D9" s="28">
        <v>839745.61</v>
      </c>
      <c r="E9" s="29"/>
      <c r="F9" s="28">
        <v>850000</v>
      </c>
      <c r="G9" s="28">
        <v>0</v>
      </c>
      <c r="H9" s="28">
        <v>469492.34</v>
      </c>
      <c r="I9" s="28">
        <f>(H9/9)*12</f>
        <v>625989.78666666662</v>
      </c>
      <c r="J9" s="29"/>
      <c r="K9" s="28">
        <v>850000</v>
      </c>
      <c r="L9" s="28"/>
      <c r="M9" s="9"/>
      <c r="N9" s="9"/>
    </row>
    <row r="10" spans="1:15" x14ac:dyDescent="0.25">
      <c r="A10" s="9" t="s">
        <v>166</v>
      </c>
      <c r="B10" s="15" t="s">
        <v>167</v>
      </c>
      <c r="C10" s="28">
        <v>110000</v>
      </c>
      <c r="D10" s="28">
        <v>107806.85</v>
      </c>
      <c r="E10" s="29"/>
      <c r="F10" s="28">
        <v>110000</v>
      </c>
      <c r="G10" s="28">
        <v>0</v>
      </c>
      <c r="H10" s="28">
        <v>53895.95</v>
      </c>
      <c r="I10" s="28">
        <f>(H10/9)*12</f>
        <v>71861.266666666663</v>
      </c>
      <c r="J10" s="29"/>
      <c r="K10" s="28">
        <v>110000</v>
      </c>
      <c r="L10" s="28"/>
      <c r="M10" s="9"/>
      <c r="N10" s="9"/>
    </row>
    <row r="11" spans="1:15" s="3" customFormat="1" ht="15.75" customHeight="1" thickBot="1" x14ac:dyDescent="0.3">
      <c r="A11" s="149" t="s">
        <v>210</v>
      </c>
      <c r="B11" s="149"/>
      <c r="C11" s="30">
        <f>SUM(C9:C10)</f>
        <v>760000</v>
      </c>
      <c r="D11" s="30">
        <f>SUM(D9:D10)</f>
        <v>947552.46</v>
      </c>
      <c r="E11" s="31"/>
      <c r="F11" s="30">
        <f>SUM(F9:F10)</f>
        <v>960000</v>
      </c>
      <c r="G11" s="30">
        <f>SUM(G9:G10)</f>
        <v>0</v>
      </c>
      <c r="H11" s="30">
        <f>SUM(H9:H10)</f>
        <v>523388.29000000004</v>
      </c>
      <c r="I11" s="30">
        <f>SUM(I9:I10)</f>
        <v>697851.05333333323</v>
      </c>
      <c r="J11" s="31"/>
      <c r="K11" s="30">
        <f>SUM(K9:K10)</f>
        <v>960000</v>
      </c>
      <c r="L11" s="31"/>
      <c r="M11" s="17"/>
      <c r="N11" s="17"/>
    </row>
    <row r="12" spans="1:15" s="5" customFormat="1" ht="24.95" customHeight="1" thickTop="1" x14ac:dyDescent="0.25">
      <c r="A12" s="140" t="s">
        <v>28</v>
      </c>
      <c r="B12" s="140"/>
      <c r="C12" s="140"/>
      <c r="D12" s="140"/>
      <c r="E12" s="140"/>
      <c r="F12" s="140"/>
      <c r="G12" s="140"/>
      <c r="H12" s="140"/>
      <c r="I12" s="40"/>
      <c r="J12" s="40"/>
    </row>
    <row r="13" spans="1:15" x14ac:dyDescent="0.25">
      <c r="A13" s="139" t="s">
        <v>220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5" x14ac:dyDescent="0.25">
      <c r="A14" s="9" t="s">
        <v>22</v>
      </c>
      <c r="B14" s="15" t="s">
        <v>168</v>
      </c>
      <c r="C14" s="28">
        <v>50</v>
      </c>
      <c r="D14" s="28">
        <v>3.85</v>
      </c>
      <c r="E14" s="29"/>
      <c r="F14" s="28">
        <v>5</v>
      </c>
      <c r="G14" s="28">
        <v>0</v>
      </c>
      <c r="H14" s="28">
        <v>1.39</v>
      </c>
      <c r="I14" s="28">
        <f>(H14/9)*12</f>
        <v>1.8533333333333333</v>
      </c>
      <c r="J14" s="29"/>
      <c r="K14" s="28">
        <v>3</v>
      </c>
      <c r="L14" s="28"/>
      <c r="M14" s="9"/>
      <c r="N14" s="9"/>
    </row>
    <row r="15" spans="1:15" s="3" customFormat="1" ht="15.75" customHeight="1" thickBot="1" x14ac:dyDescent="0.3">
      <c r="A15" s="54" t="s">
        <v>221</v>
      </c>
      <c r="B15" s="55"/>
      <c r="C15" s="30">
        <f>SUM(C14:C14)</f>
        <v>50</v>
      </c>
      <c r="D15" s="30">
        <f>SUM(D14:D14)</f>
        <v>3.85</v>
      </c>
      <c r="E15" s="31"/>
      <c r="F15" s="30">
        <f>SUM(F14:F14)</f>
        <v>5</v>
      </c>
      <c r="G15" s="30">
        <f>SUM(G14:G14)</f>
        <v>0</v>
      </c>
      <c r="H15" s="30">
        <f>SUM(H14:H14)</f>
        <v>1.39</v>
      </c>
      <c r="I15" s="30">
        <f>SUM(I14:I14)</f>
        <v>1.8533333333333333</v>
      </c>
      <c r="J15" s="31"/>
      <c r="K15" s="30">
        <f>SUM(K14:K14)</f>
        <v>3</v>
      </c>
      <c r="L15" s="31"/>
      <c r="M15" s="17"/>
      <c r="N15" s="17"/>
    </row>
    <row r="16" spans="1:15" s="5" customFormat="1" ht="24.95" customHeight="1" thickTop="1" x14ac:dyDescent="0.25">
      <c r="A16" s="140" t="s">
        <v>28</v>
      </c>
      <c r="B16" s="140"/>
      <c r="C16" s="140"/>
      <c r="D16" s="140"/>
      <c r="E16" s="140"/>
      <c r="F16" s="140"/>
      <c r="G16" s="140"/>
      <c r="H16" s="140"/>
      <c r="I16" s="40"/>
      <c r="J16" s="40"/>
    </row>
    <row r="17" spans="1:14" x14ac:dyDescent="0.25">
      <c r="A17" s="139" t="s">
        <v>222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x14ac:dyDescent="0.25">
      <c r="A18" s="9" t="s">
        <v>202</v>
      </c>
      <c r="B18" s="15" t="s">
        <v>169</v>
      </c>
      <c r="C18" s="28">
        <v>0</v>
      </c>
      <c r="D18" s="28">
        <v>3281.9</v>
      </c>
      <c r="E18" s="29"/>
      <c r="F18" s="28">
        <v>0</v>
      </c>
      <c r="G18" s="28">
        <v>0</v>
      </c>
      <c r="H18" s="28">
        <f>125+171.6</f>
        <v>296.60000000000002</v>
      </c>
      <c r="I18" s="28">
        <v>296.60000000000002</v>
      </c>
      <c r="J18" s="29"/>
      <c r="K18" s="28">
        <v>0</v>
      </c>
      <c r="L18" s="28"/>
      <c r="M18" s="9"/>
      <c r="N18" s="9"/>
    </row>
    <row r="19" spans="1:14" s="3" customFormat="1" ht="15.75" customHeight="1" thickBot="1" x14ac:dyDescent="0.3">
      <c r="A19" s="150" t="s">
        <v>223</v>
      </c>
      <c r="B19" s="150"/>
      <c r="C19" s="30">
        <f>SUM(C18:C18)</f>
        <v>0</v>
      </c>
      <c r="D19" s="30">
        <f t="shared" ref="D19:K19" si="0">SUM(D18:D18)</f>
        <v>3281.9</v>
      </c>
      <c r="E19" s="31"/>
      <c r="F19" s="30">
        <f t="shared" si="0"/>
        <v>0</v>
      </c>
      <c r="G19" s="30">
        <f t="shared" si="0"/>
        <v>0</v>
      </c>
      <c r="H19" s="30">
        <f t="shared" si="0"/>
        <v>296.60000000000002</v>
      </c>
      <c r="I19" s="30">
        <f t="shared" si="0"/>
        <v>296.60000000000002</v>
      </c>
      <c r="J19" s="31"/>
      <c r="K19" s="30">
        <f t="shared" si="0"/>
        <v>0</v>
      </c>
      <c r="L19" s="31"/>
      <c r="M19" s="17"/>
      <c r="N19" s="17"/>
    </row>
    <row r="20" spans="1:14" s="5" customFormat="1" ht="24.95" customHeight="1" thickTop="1" x14ac:dyDescent="0.25">
      <c r="A20" s="140" t="s">
        <v>28</v>
      </c>
      <c r="B20" s="140"/>
      <c r="C20" s="140"/>
      <c r="D20" s="140"/>
      <c r="E20" s="140"/>
      <c r="F20" s="140"/>
      <c r="G20" s="140"/>
      <c r="H20" s="140"/>
      <c r="I20" s="40"/>
      <c r="J20" s="40"/>
    </row>
    <row r="21" spans="1:14" ht="15.75" customHeight="1" thickBot="1" x14ac:dyDescent="0.3">
      <c r="A21" s="136" t="s">
        <v>170</v>
      </c>
      <c r="B21" s="136"/>
      <c r="C21" s="30">
        <f>C11+C15+C19</f>
        <v>760050</v>
      </c>
      <c r="D21" s="30">
        <f>D11+D15+D19</f>
        <v>950838.21</v>
      </c>
      <c r="E21" s="31"/>
      <c r="F21" s="30">
        <f>F11+F15+F19</f>
        <v>960005</v>
      </c>
      <c r="G21" s="30">
        <f>G11+G15+G19</f>
        <v>0</v>
      </c>
      <c r="H21" s="30">
        <f>H11+H15+H19</f>
        <v>523686.28</v>
      </c>
      <c r="I21" s="30">
        <f>I11+I15+I19</f>
        <v>698149.5066666666</v>
      </c>
      <c r="J21" s="31"/>
      <c r="K21" s="30">
        <f>K11+K15+K19</f>
        <v>960003</v>
      </c>
      <c r="L21" s="31"/>
      <c r="M21" s="9"/>
    </row>
    <row r="22" spans="1:14" s="5" customFormat="1" ht="24.95" customHeight="1" thickTop="1" x14ac:dyDescent="0.25">
      <c r="A22" s="140" t="s">
        <v>28</v>
      </c>
      <c r="B22" s="140"/>
      <c r="C22" s="140"/>
      <c r="D22" s="140"/>
      <c r="E22" s="140"/>
      <c r="F22" s="140"/>
      <c r="G22" s="140"/>
      <c r="H22" s="140"/>
      <c r="I22" s="40"/>
      <c r="J22" s="40"/>
    </row>
    <row r="23" spans="1:14" x14ac:dyDescent="0.25">
      <c r="A23" s="138" t="s">
        <v>171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62"/>
      <c r="M23" s="9"/>
    </row>
    <row r="24" spans="1:14" s="5" customFormat="1" ht="24.95" customHeight="1" x14ac:dyDescent="0.25">
      <c r="A24" s="140" t="s">
        <v>28</v>
      </c>
      <c r="B24" s="140"/>
      <c r="C24" s="140"/>
      <c r="D24" s="140"/>
      <c r="E24" s="140"/>
      <c r="F24" s="140"/>
      <c r="G24" s="140"/>
      <c r="H24" s="140"/>
      <c r="I24" s="40"/>
      <c r="J24" s="40"/>
    </row>
    <row r="25" spans="1:14" ht="15" customHeight="1" x14ac:dyDescent="0.25">
      <c r="A25" s="133" t="s">
        <v>224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</row>
    <row r="26" spans="1:14" ht="15" customHeight="1" x14ac:dyDescent="0.25">
      <c r="A26" s="9"/>
      <c r="B26" s="14" t="s">
        <v>29</v>
      </c>
      <c r="C26" s="16"/>
      <c r="D26" s="16"/>
      <c r="E26" s="18"/>
      <c r="F26" s="16"/>
      <c r="G26" s="16"/>
      <c r="H26" s="16"/>
      <c r="I26" s="16"/>
      <c r="J26" s="18"/>
      <c r="K26" s="16"/>
      <c r="L26" s="16"/>
      <c r="M26" s="9"/>
    </row>
    <row r="27" spans="1:14" ht="15" customHeight="1" x14ac:dyDescent="0.25">
      <c r="A27" s="9" t="s">
        <v>30</v>
      </c>
      <c r="B27" s="20" t="s">
        <v>29</v>
      </c>
      <c r="C27" s="28">
        <v>100566</v>
      </c>
      <c r="D27" s="28">
        <v>106551.11</v>
      </c>
      <c r="E27" s="29"/>
      <c r="F27" s="28">
        <v>145000</v>
      </c>
      <c r="G27" s="28">
        <v>0</v>
      </c>
      <c r="H27" s="38">
        <v>105640.68</v>
      </c>
      <c r="I27" s="28">
        <f>(H27/19)*26</f>
        <v>144560.93052631576</v>
      </c>
      <c r="J27" s="29"/>
      <c r="K27" s="28">
        <v>152000</v>
      </c>
      <c r="L27" s="28"/>
      <c r="M27" s="50"/>
    </row>
    <row r="28" spans="1:14" ht="15" customHeight="1" x14ac:dyDescent="0.25">
      <c r="A28" s="9" t="s">
        <v>31</v>
      </c>
      <c r="B28" s="20" t="s">
        <v>32</v>
      </c>
      <c r="C28" s="28">
        <v>80000</v>
      </c>
      <c r="D28" s="28">
        <v>77608.98</v>
      </c>
      <c r="E28" s="29"/>
      <c r="F28" s="28">
        <v>85000</v>
      </c>
      <c r="G28" s="28">
        <v>0</v>
      </c>
      <c r="H28" s="38">
        <v>61404.3</v>
      </c>
      <c r="I28" s="28">
        <f t="shared" ref="I28:I29" si="1">(H28/19)*26</f>
        <v>84026.936842105264</v>
      </c>
      <c r="J28" s="29"/>
      <c r="K28" s="28">
        <v>90000</v>
      </c>
      <c r="L28" s="28"/>
      <c r="M28" s="50"/>
    </row>
    <row r="29" spans="1:14" ht="15" customHeight="1" x14ac:dyDescent="0.25">
      <c r="A29" s="9" t="s">
        <v>33</v>
      </c>
      <c r="B29" s="20" t="s">
        <v>34</v>
      </c>
      <c r="C29" s="28">
        <v>2500</v>
      </c>
      <c r="D29" s="28">
        <v>2150.9699999999998</v>
      </c>
      <c r="E29" s="29"/>
      <c r="F29" s="28">
        <v>2500</v>
      </c>
      <c r="G29" s="28">
        <v>0</v>
      </c>
      <c r="H29" s="38">
        <v>1397.65</v>
      </c>
      <c r="I29" s="28">
        <f t="shared" si="1"/>
        <v>1912.5736842105264</v>
      </c>
      <c r="J29" s="29"/>
      <c r="K29" s="28">
        <v>2500</v>
      </c>
      <c r="L29" s="28"/>
      <c r="M29" s="9"/>
    </row>
    <row r="30" spans="1:14" s="3" customFormat="1" ht="15.75" customHeight="1" thickBot="1" x14ac:dyDescent="0.3">
      <c r="A30" s="17" t="s">
        <v>28</v>
      </c>
      <c r="B30" s="14" t="s">
        <v>35</v>
      </c>
      <c r="C30" s="30">
        <f>SUM(C27:C29)</f>
        <v>183066</v>
      </c>
      <c r="D30" s="30">
        <f t="shared" ref="D30:K30" si="2">SUM(D27:D29)</f>
        <v>186311.06</v>
      </c>
      <c r="E30" s="31"/>
      <c r="F30" s="30">
        <f t="shared" si="2"/>
        <v>232500</v>
      </c>
      <c r="G30" s="30">
        <f t="shared" si="2"/>
        <v>0</v>
      </c>
      <c r="H30" s="30">
        <f>SUM(H27:H29)</f>
        <v>168442.62999999998</v>
      </c>
      <c r="I30" s="30">
        <f t="shared" si="2"/>
        <v>230500.44105263156</v>
      </c>
      <c r="J30" s="31"/>
      <c r="K30" s="30">
        <f t="shared" si="2"/>
        <v>244500</v>
      </c>
      <c r="L30" s="31"/>
      <c r="M30" s="17"/>
    </row>
    <row r="31" spans="1:14" s="5" customFormat="1" ht="9.9499999999999993" customHeight="1" thickTop="1" x14ac:dyDescent="0.25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</row>
    <row r="32" spans="1:14" x14ac:dyDescent="0.25">
      <c r="A32" s="9" t="s">
        <v>28</v>
      </c>
      <c r="B32" s="14" t="s">
        <v>36</v>
      </c>
      <c r="C32" s="16" t="s">
        <v>28</v>
      </c>
      <c r="D32" s="16"/>
      <c r="E32" s="18"/>
      <c r="F32" s="16"/>
      <c r="G32" s="16" t="s">
        <v>28</v>
      </c>
      <c r="H32" s="16" t="s">
        <v>28</v>
      </c>
      <c r="I32" s="16" t="s">
        <v>28</v>
      </c>
      <c r="J32" s="18"/>
      <c r="K32" s="16" t="s">
        <v>28</v>
      </c>
      <c r="L32" s="16"/>
      <c r="M32" s="9"/>
    </row>
    <row r="33" spans="1:14" ht="15" customHeight="1" x14ac:dyDescent="0.25">
      <c r="A33" s="9" t="s">
        <v>37</v>
      </c>
      <c r="B33" s="20" t="s">
        <v>38</v>
      </c>
      <c r="C33" s="28">
        <v>2500</v>
      </c>
      <c r="D33" s="28">
        <v>1838.4</v>
      </c>
      <c r="E33" s="29"/>
      <c r="F33" s="28">
        <v>3200</v>
      </c>
      <c r="G33" s="28">
        <v>0</v>
      </c>
      <c r="H33" s="28">
        <v>2335.4499999999998</v>
      </c>
      <c r="I33" s="28">
        <f>(H33/9)*12</f>
        <v>3113.9333333333329</v>
      </c>
      <c r="J33" s="29"/>
      <c r="K33" s="28">
        <v>3500</v>
      </c>
      <c r="L33" s="28"/>
      <c r="M33" s="9"/>
    </row>
    <row r="34" spans="1:14" ht="15" customHeight="1" x14ac:dyDescent="0.25">
      <c r="A34" s="9" t="s">
        <v>39</v>
      </c>
      <c r="B34" s="20" t="s">
        <v>40</v>
      </c>
      <c r="C34" s="28">
        <v>14005</v>
      </c>
      <c r="D34" s="28">
        <v>13924.01</v>
      </c>
      <c r="E34" s="29"/>
      <c r="F34" s="28">
        <v>17991</v>
      </c>
      <c r="G34" s="28">
        <v>0</v>
      </c>
      <c r="H34" s="38">
        <v>12606.77</v>
      </c>
      <c r="I34" s="28">
        <v>17720</v>
      </c>
      <c r="J34" s="29"/>
      <c r="K34" s="28">
        <v>18710</v>
      </c>
      <c r="L34" s="28"/>
      <c r="M34" s="9"/>
    </row>
    <row r="35" spans="1:14" ht="15" customHeight="1" x14ac:dyDescent="0.25">
      <c r="A35" s="9" t="s">
        <v>334</v>
      </c>
      <c r="B35" s="20" t="s">
        <v>335</v>
      </c>
      <c r="C35" s="28">
        <v>0</v>
      </c>
      <c r="D35" s="28">
        <v>0</v>
      </c>
      <c r="E35" s="29"/>
      <c r="F35" s="28">
        <v>0</v>
      </c>
      <c r="G35" s="28">
        <v>0</v>
      </c>
      <c r="H35" s="33">
        <v>0</v>
      </c>
      <c r="I35" s="28">
        <v>0</v>
      </c>
      <c r="J35" s="29"/>
      <c r="K35" s="28">
        <v>2520</v>
      </c>
      <c r="L35" s="28"/>
      <c r="M35" s="9"/>
    </row>
    <row r="36" spans="1:14" ht="15" customHeight="1" x14ac:dyDescent="0.25">
      <c r="A36" s="9" t="s">
        <v>41</v>
      </c>
      <c r="B36" s="20" t="s">
        <v>42</v>
      </c>
      <c r="C36" s="28">
        <v>26000</v>
      </c>
      <c r="D36" s="28">
        <v>25142.58</v>
      </c>
      <c r="E36" s="29"/>
      <c r="F36" s="28">
        <v>26000</v>
      </c>
      <c r="G36" s="28">
        <v>0</v>
      </c>
      <c r="H36" s="38">
        <v>0</v>
      </c>
      <c r="I36" s="28">
        <v>26000</v>
      </c>
      <c r="J36" s="29"/>
      <c r="K36" s="33">
        <v>30915</v>
      </c>
      <c r="L36" s="33"/>
      <c r="M36" s="21" t="s">
        <v>312</v>
      </c>
    </row>
    <row r="37" spans="1:14" ht="15" customHeight="1" x14ac:dyDescent="0.25">
      <c r="A37" s="9" t="s">
        <v>43</v>
      </c>
      <c r="B37" s="20" t="s">
        <v>44</v>
      </c>
      <c r="C37" s="28">
        <v>0</v>
      </c>
      <c r="D37" s="28">
        <v>0</v>
      </c>
      <c r="E37" s="29"/>
      <c r="F37" s="28">
        <v>2500</v>
      </c>
      <c r="G37" s="28">
        <v>0</v>
      </c>
      <c r="H37" s="38">
        <v>1848.25</v>
      </c>
      <c r="I37" s="28">
        <f t="shared" ref="I37" si="3">(H37/9)*12</f>
        <v>2464.3333333333335</v>
      </c>
      <c r="J37" s="29"/>
      <c r="K37" s="28">
        <v>2000</v>
      </c>
      <c r="L37" s="28"/>
      <c r="M37" s="9"/>
    </row>
    <row r="38" spans="1:14" ht="15" customHeight="1" x14ac:dyDescent="0.25">
      <c r="A38" s="9" t="s">
        <v>45</v>
      </c>
      <c r="B38" s="20" t="s">
        <v>46</v>
      </c>
      <c r="C38" s="28">
        <v>35000</v>
      </c>
      <c r="D38" s="28">
        <v>22569.599999999999</v>
      </c>
      <c r="E38" s="29"/>
      <c r="F38" s="28">
        <v>32700</v>
      </c>
      <c r="G38" s="28">
        <v>0</v>
      </c>
      <c r="H38" s="38">
        <v>23771.599999999999</v>
      </c>
      <c r="I38" s="28">
        <f t="shared" ref="I38" si="4">(H38/19)*26</f>
        <v>32529.557894736838</v>
      </c>
      <c r="J38" s="29"/>
      <c r="K38" s="28">
        <v>35205</v>
      </c>
      <c r="L38" s="28"/>
      <c r="M38" s="49"/>
    </row>
    <row r="39" spans="1:14" s="3" customFormat="1" ht="15.75" customHeight="1" thickBot="1" x14ac:dyDescent="0.3">
      <c r="A39" s="17"/>
      <c r="B39" s="14" t="s">
        <v>47</v>
      </c>
      <c r="C39" s="30">
        <f>SUM(C33:C38)</f>
        <v>77505</v>
      </c>
      <c r="D39" s="30">
        <f t="shared" ref="D39:G39" si="5">SUM(D33:D38)</f>
        <v>63474.590000000004</v>
      </c>
      <c r="E39" s="31"/>
      <c r="F39" s="30">
        <f t="shared" si="5"/>
        <v>82391</v>
      </c>
      <c r="G39" s="30">
        <f t="shared" si="5"/>
        <v>0</v>
      </c>
      <c r="H39" s="30">
        <f>SUM(H33:H38)</f>
        <v>40562.07</v>
      </c>
      <c r="I39" s="30">
        <f t="shared" ref="I39:K39" si="6">SUM(I33:I38)</f>
        <v>81827.824561403511</v>
      </c>
      <c r="J39" s="31"/>
      <c r="K39" s="30">
        <f t="shared" si="6"/>
        <v>92850</v>
      </c>
      <c r="L39" s="31"/>
      <c r="M39" s="17"/>
    </row>
    <row r="40" spans="1:14" s="3" customFormat="1" ht="15.75" customHeight="1" thickTop="1" thickBot="1" x14ac:dyDescent="0.3">
      <c r="A40" s="134" t="s">
        <v>225</v>
      </c>
      <c r="B40" s="134"/>
      <c r="C40" s="35">
        <f>C30+C39</f>
        <v>260571</v>
      </c>
      <c r="D40" s="35">
        <f>D30+D39</f>
        <v>249785.65</v>
      </c>
      <c r="E40" s="36"/>
      <c r="F40" s="35">
        <f>F30+F39</f>
        <v>314891</v>
      </c>
      <c r="G40" s="35">
        <f>G30+G39</f>
        <v>0</v>
      </c>
      <c r="H40" s="35">
        <f>H30+H39</f>
        <v>209004.69999999998</v>
      </c>
      <c r="I40" s="35">
        <f>I30+I39</f>
        <v>312328.26561403507</v>
      </c>
      <c r="J40" s="36"/>
      <c r="K40" s="35">
        <f>K30+K39</f>
        <v>337350</v>
      </c>
      <c r="L40" s="36"/>
      <c r="M40" s="17"/>
    </row>
    <row r="41" spans="1:14" s="5" customFormat="1" ht="24.95" customHeight="1" thickTop="1" x14ac:dyDescent="0.25">
      <c r="A41" s="140" t="s">
        <v>28</v>
      </c>
      <c r="B41" s="140"/>
      <c r="C41" s="140"/>
      <c r="D41" s="140"/>
      <c r="E41" s="140"/>
      <c r="F41" s="140"/>
      <c r="G41" s="140"/>
      <c r="H41" s="140"/>
      <c r="I41" s="40"/>
      <c r="J41" s="40"/>
    </row>
    <row r="42" spans="1:14" x14ac:dyDescent="0.25">
      <c r="A42" s="133" t="s">
        <v>226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</row>
    <row r="43" spans="1:14" ht="15" customHeight="1" x14ac:dyDescent="0.25">
      <c r="A43" s="9" t="s">
        <v>48</v>
      </c>
      <c r="B43" s="15" t="s">
        <v>49</v>
      </c>
      <c r="C43" s="28">
        <v>1000</v>
      </c>
      <c r="D43" s="28">
        <v>402</v>
      </c>
      <c r="E43" s="29"/>
      <c r="F43" s="28">
        <v>800</v>
      </c>
      <c r="G43" s="28">
        <v>0</v>
      </c>
      <c r="H43" s="38">
        <v>50</v>
      </c>
      <c r="I43" s="28">
        <f t="shared" ref="I43" si="7">(H43/9)*12</f>
        <v>66.666666666666657</v>
      </c>
      <c r="J43" s="29"/>
      <c r="K43" s="28">
        <v>800</v>
      </c>
      <c r="L43" s="28"/>
      <c r="M43" s="9"/>
    </row>
    <row r="44" spans="1:14" s="3" customFormat="1" ht="15.75" customHeight="1" thickBot="1" x14ac:dyDescent="0.3">
      <c r="A44" s="134" t="s">
        <v>227</v>
      </c>
      <c r="B44" s="134"/>
      <c r="C44" s="30">
        <f>SUM(C43:C43)</f>
        <v>1000</v>
      </c>
      <c r="D44" s="30">
        <f t="shared" ref="D44:I44" si="8">SUM(D43:D43)</f>
        <v>402</v>
      </c>
      <c r="E44" s="31"/>
      <c r="F44" s="30">
        <f t="shared" si="8"/>
        <v>800</v>
      </c>
      <c r="G44" s="30">
        <f t="shared" si="8"/>
        <v>0</v>
      </c>
      <c r="H44" s="30">
        <f t="shared" si="8"/>
        <v>50</v>
      </c>
      <c r="I44" s="30">
        <f t="shared" si="8"/>
        <v>66.666666666666657</v>
      </c>
      <c r="J44" s="31"/>
      <c r="K44" s="30">
        <f>SUM(K43:K43)</f>
        <v>800</v>
      </c>
      <c r="L44" s="31"/>
      <c r="M44" s="17"/>
    </row>
    <row r="45" spans="1:14" s="5" customFormat="1" ht="24.95" customHeight="1" thickTop="1" x14ac:dyDescent="0.25">
      <c r="A45" s="140" t="s">
        <v>28</v>
      </c>
      <c r="B45" s="140"/>
      <c r="C45" s="140"/>
      <c r="D45" s="140"/>
      <c r="E45" s="140"/>
      <c r="F45" s="140"/>
      <c r="G45" s="140"/>
      <c r="H45" s="140"/>
      <c r="I45" s="40"/>
      <c r="J45" s="40"/>
    </row>
    <row r="46" spans="1:14" x14ac:dyDescent="0.25">
      <c r="A46" s="133" t="s">
        <v>228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</row>
    <row r="47" spans="1:14" ht="15" customHeight="1" x14ac:dyDescent="0.25">
      <c r="A47" s="39" t="s">
        <v>200</v>
      </c>
      <c r="B47" s="57" t="s">
        <v>201</v>
      </c>
      <c r="C47" s="28">
        <v>0</v>
      </c>
      <c r="D47" s="28">
        <v>0</v>
      </c>
      <c r="E47" s="29"/>
      <c r="F47" s="28">
        <v>0</v>
      </c>
      <c r="G47" s="28">
        <v>0</v>
      </c>
      <c r="H47" s="38">
        <v>1086.3399999999999</v>
      </c>
      <c r="I47" s="28">
        <f t="shared" ref="I47:I60" si="9">(H47/9)*12</f>
        <v>1448.4533333333331</v>
      </c>
      <c r="J47" s="29"/>
      <c r="K47" s="28">
        <v>1500</v>
      </c>
      <c r="L47" s="28"/>
      <c r="M47" s="39"/>
      <c r="N47" s="58"/>
    </row>
    <row r="48" spans="1:14" ht="15" customHeight="1" x14ac:dyDescent="0.25">
      <c r="A48" s="39" t="s">
        <v>50</v>
      </c>
      <c r="B48" s="57" t="s">
        <v>51</v>
      </c>
      <c r="C48" s="28">
        <v>360</v>
      </c>
      <c r="D48" s="28">
        <v>270</v>
      </c>
      <c r="E48" s="29"/>
      <c r="F48" s="28">
        <v>360</v>
      </c>
      <c r="G48" s="28">
        <v>0</v>
      </c>
      <c r="H48" s="38">
        <v>270</v>
      </c>
      <c r="I48" s="28">
        <f t="shared" si="9"/>
        <v>360</v>
      </c>
      <c r="J48" s="29"/>
      <c r="K48" s="28">
        <v>360</v>
      </c>
      <c r="L48" s="28"/>
      <c r="M48" s="39"/>
      <c r="N48" s="58"/>
    </row>
    <row r="49" spans="1:14" ht="15" customHeight="1" x14ac:dyDescent="0.25">
      <c r="A49" s="39" t="s">
        <v>52</v>
      </c>
      <c r="B49" s="57" t="s">
        <v>53</v>
      </c>
      <c r="C49" s="28">
        <v>6000</v>
      </c>
      <c r="D49" s="28">
        <v>5687.5</v>
      </c>
      <c r="E49" s="29"/>
      <c r="F49" s="28">
        <v>4500</v>
      </c>
      <c r="G49" s="28">
        <v>0</v>
      </c>
      <c r="H49" s="38">
        <v>0</v>
      </c>
      <c r="I49" s="28">
        <v>4500</v>
      </c>
      <c r="J49" s="29"/>
      <c r="K49" s="28">
        <v>5300</v>
      </c>
      <c r="L49" s="28"/>
      <c r="M49" s="39"/>
      <c r="N49" s="58"/>
    </row>
    <row r="50" spans="1:14" ht="15" customHeight="1" x14ac:dyDescent="0.25">
      <c r="A50" s="39" t="s">
        <v>153</v>
      </c>
      <c r="B50" s="57" t="s">
        <v>154</v>
      </c>
      <c r="C50" s="28">
        <v>0</v>
      </c>
      <c r="D50" s="28">
        <v>0</v>
      </c>
      <c r="E50" s="29"/>
      <c r="F50" s="28">
        <v>0</v>
      </c>
      <c r="G50" s="28">
        <v>0</v>
      </c>
      <c r="H50" s="38">
        <v>265.56</v>
      </c>
      <c r="I50" s="28">
        <f t="shared" si="9"/>
        <v>354.08000000000004</v>
      </c>
      <c r="J50" s="29"/>
      <c r="K50" s="28">
        <v>355</v>
      </c>
      <c r="L50" s="28"/>
      <c r="M50" s="21"/>
      <c r="N50" s="58"/>
    </row>
    <row r="51" spans="1:14" ht="15" customHeight="1" x14ac:dyDescent="0.25">
      <c r="A51" s="39" t="s">
        <v>54</v>
      </c>
      <c r="B51" s="57" t="s">
        <v>55</v>
      </c>
      <c r="C51" s="28">
        <v>43000</v>
      </c>
      <c r="D51" s="28">
        <v>28793.7</v>
      </c>
      <c r="E51" s="29"/>
      <c r="F51" s="28">
        <v>30000</v>
      </c>
      <c r="G51" s="28">
        <v>0</v>
      </c>
      <c r="H51" s="38">
        <v>0</v>
      </c>
      <c r="I51" s="28">
        <v>30000</v>
      </c>
      <c r="J51" s="29"/>
      <c r="K51" s="28">
        <v>45000</v>
      </c>
      <c r="L51" s="28"/>
      <c r="M51" s="39"/>
      <c r="N51" s="58"/>
    </row>
    <row r="52" spans="1:14" ht="15" customHeight="1" x14ac:dyDescent="0.25">
      <c r="A52" s="39" t="s">
        <v>58</v>
      </c>
      <c r="B52" s="57" t="s">
        <v>59</v>
      </c>
      <c r="C52" s="28">
        <v>95000</v>
      </c>
      <c r="D52" s="28">
        <v>101645.85</v>
      </c>
      <c r="E52" s="29"/>
      <c r="F52" s="28">
        <v>96010</v>
      </c>
      <c r="G52" s="28">
        <v>0</v>
      </c>
      <c r="H52" s="38">
        <v>55576.92</v>
      </c>
      <c r="I52" s="28">
        <f t="shared" si="9"/>
        <v>74102.559999999998</v>
      </c>
      <c r="J52" s="29"/>
      <c r="K52" s="28">
        <v>77850</v>
      </c>
      <c r="L52" s="28"/>
      <c r="M52" s="21" t="s">
        <v>214</v>
      </c>
      <c r="N52" s="58"/>
    </row>
    <row r="53" spans="1:14" ht="15" customHeight="1" x14ac:dyDescent="0.25">
      <c r="A53" s="39" t="s">
        <v>62</v>
      </c>
      <c r="B53" s="57" t="s">
        <v>172</v>
      </c>
      <c r="C53" s="28">
        <v>0</v>
      </c>
      <c r="D53" s="28">
        <v>842.88</v>
      </c>
      <c r="E53" s="29"/>
      <c r="F53" s="28">
        <v>715</v>
      </c>
      <c r="G53" s="28">
        <v>0</v>
      </c>
      <c r="H53" s="38">
        <v>659.56</v>
      </c>
      <c r="I53" s="28">
        <f t="shared" si="9"/>
        <v>879.41333333333318</v>
      </c>
      <c r="J53" s="29"/>
      <c r="K53" s="28">
        <v>950</v>
      </c>
      <c r="L53" s="28"/>
      <c r="M53" s="21" t="s">
        <v>214</v>
      </c>
      <c r="N53" s="58"/>
    </row>
    <row r="54" spans="1:14" ht="15" customHeight="1" x14ac:dyDescent="0.25">
      <c r="A54" s="39" t="s">
        <v>67</v>
      </c>
      <c r="B54" s="57" t="s">
        <v>68</v>
      </c>
      <c r="C54" s="28">
        <v>0</v>
      </c>
      <c r="D54" s="28">
        <v>0</v>
      </c>
      <c r="E54" s="29"/>
      <c r="F54" s="28">
        <v>0</v>
      </c>
      <c r="G54" s="28"/>
      <c r="H54" s="38">
        <v>922.34</v>
      </c>
      <c r="I54" s="28">
        <f t="shared" si="9"/>
        <v>1229.7866666666666</v>
      </c>
      <c r="J54" s="29"/>
      <c r="K54" s="28">
        <v>1230</v>
      </c>
      <c r="L54" s="28"/>
      <c r="M54" s="21"/>
      <c r="N54" s="58"/>
    </row>
    <row r="55" spans="1:14" ht="15" customHeight="1" x14ac:dyDescent="0.25">
      <c r="A55" s="39" t="s">
        <v>69</v>
      </c>
      <c r="B55" s="57" t="s">
        <v>70</v>
      </c>
      <c r="C55" s="28">
        <v>800</v>
      </c>
      <c r="D55" s="28">
        <v>1952.32</v>
      </c>
      <c r="E55" s="29"/>
      <c r="F55" s="28">
        <v>1545</v>
      </c>
      <c r="G55" s="28">
        <v>0</v>
      </c>
      <c r="H55" s="38">
        <v>1170.3</v>
      </c>
      <c r="I55" s="28">
        <f t="shared" si="9"/>
        <v>1560.4</v>
      </c>
      <c r="J55" s="29"/>
      <c r="K55" s="28">
        <v>1565</v>
      </c>
      <c r="L55" s="28"/>
      <c r="M55" s="21"/>
      <c r="N55" s="58"/>
    </row>
    <row r="56" spans="1:14" ht="15" customHeight="1" x14ac:dyDescent="0.25">
      <c r="A56" s="39" t="s">
        <v>74</v>
      </c>
      <c r="B56" s="57" t="s">
        <v>75</v>
      </c>
      <c r="C56" s="28">
        <v>0</v>
      </c>
      <c r="D56" s="28">
        <v>3011.13</v>
      </c>
      <c r="E56" s="29"/>
      <c r="F56" s="28">
        <v>2720</v>
      </c>
      <c r="G56" s="28">
        <v>0</v>
      </c>
      <c r="H56" s="38">
        <v>1921.58</v>
      </c>
      <c r="I56" s="28">
        <f t="shared" si="9"/>
        <v>2562.1066666666666</v>
      </c>
      <c r="J56" s="29"/>
      <c r="K56" s="28">
        <v>2565</v>
      </c>
      <c r="L56" s="28"/>
      <c r="M56" s="21"/>
      <c r="N56" s="58"/>
    </row>
    <row r="57" spans="1:14" ht="15" customHeight="1" x14ac:dyDescent="0.25">
      <c r="A57" s="9" t="s">
        <v>76</v>
      </c>
      <c r="B57" s="15" t="s">
        <v>77</v>
      </c>
      <c r="C57" s="28">
        <v>0</v>
      </c>
      <c r="D57" s="28">
        <v>0</v>
      </c>
      <c r="E57" s="29"/>
      <c r="F57" s="28">
        <v>0</v>
      </c>
      <c r="G57" s="28">
        <v>0</v>
      </c>
      <c r="H57" s="28">
        <v>0</v>
      </c>
      <c r="I57" s="28">
        <v>0</v>
      </c>
      <c r="J57" s="29"/>
      <c r="K57" s="28">
        <v>1000</v>
      </c>
      <c r="L57" s="29"/>
      <c r="M57" s="9"/>
      <c r="N57" s="9"/>
    </row>
    <row r="58" spans="1:14" ht="15" customHeight="1" x14ac:dyDescent="0.25">
      <c r="A58" s="9" t="s">
        <v>315</v>
      </c>
      <c r="B58" s="15" t="s">
        <v>316</v>
      </c>
      <c r="C58" s="28">
        <v>0</v>
      </c>
      <c r="D58" s="28">
        <v>0</v>
      </c>
      <c r="E58" s="29"/>
      <c r="F58" s="28">
        <v>0</v>
      </c>
      <c r="G58" s="28">
        <v>0</v>
      </c>
      <c r="H58" s="28">
        <v>0</v>
      </c>
      <c r="I58" s="28">
        <f>(H58/9)*12</f>
        <v>0</v>
      </c>
      <c r="J58" s="29"/>
      <c r="K58" s="28">
        <v>800</v>
      </c>
      <c r="L58" s="29"/>
      <c r="M58" s="119" t="s">
        <v>317</v>
      </c>
      <c r="N58" s="9"/>
    </row>
    <row r="59" spans="1:14" ht="39" x14ac:dyDescent="0.25">
      <c r="A59" s="39" t="s">
        <v>78</v>
      </c>
      <c r="B59" s="57" t="s">
        <v>79</v>
      </c>
      <c r="C59" s="28">
        <v>15000</v>
      </c>
      <c r="D59" s="28">
        <v>48633.43</v>
      </c>
      <c r="E59" s="29"/>
      <c r="F59" s="28">
        <v>50000</v>
      </c>
      <c r="G59" s="28">
        <v>0</v>
      </c>
      <c r="H59" s="38">
        <v>38013.9</v>
      </c>
      <c r="I59" s="28">
        <v>50000</v>
      </c>
      <c r="J59" s="29"/>
      <c r="K59" s="28">
        <v>44915</v>
      </c>
      <c r="L59" s="29"/>
      <c r="M59" s="49" t="s">
        <v>325</v>
      </c>
      <c r="N59" s="58"/>
    </row>
    <row r="60" spans="1:14" ht="15" customHeight="1" x14ac:dyDescent="0.25">
      <c r="A60" s="39" t="s">
        <v>82</v>
      </c>
      <c r="B60" s="57" t="s">
        <v>83</v>
      </c>
      <c r="C60" s="28">
        <v>25000</v>
      </c>
      <c r="D60" s="28">
        <v>36675</v>
      </c>
      <c r="E60" s="29"/>
      <c r="F60" s="28">
        <v>26600</v>
      </c>
      <c r="G60" s="28">
        <v>0</v>
      </c>
      <c r="H60" s="38">
        <v>368.94</v>
      </c>
      <c r="I60" s="28">
        <f t="shared" si="9"/>
        <v>491.91999999999996</v>
      </c>
      <c r="J60" s="29"/>
      <c r="K60" s="28">
        <v>1000</v>
      </c>
      <c r="L60" s="28"/>
      <c r="M60" s="39"/>
      <c r="N60" s="58"/>
    </row>
    <row r="61" spans="1:14" s="3" customFormat="1" ht="15.75" customHeight="1" thickBot="1" x14ac:dyDescent="0.3">
      <c r="A61" s="145" t="s">
        <v>229</v>
      </c>
      <c r="B61" s="145"/>
      <c r="C61" s="30">
        <f t="shared" ref="C61:K61" si="10">SUM(C47:C60)</f>
        <v>185160</v>
      </c>
      <c r="D61" s="30">
        <f t="shared" si="10"/>
        <v>227511.81</v>
      </c>
      <c r="E61" s="31"/>
      <c r="F61" s="30">
        <f t="shared" si="10"/>
        <v>212450</v>
      </c>
      <c r="G61" s="30">
        <f t="shared" si="10"/>
        <v>0</v>
      </c>
      <c r="H61" s="30">
        <f t="shared" si="10"/>
        <v>100255.44</v>
      </c>
      <c r="I61" s="30">
        <f t="shared" si="10"/>
        <v>167488.72</v>
      </c>
      <c r="J61" s="31"/>
      <c r="K61" s="30">
        <f t="shared" si="10"/>
        <v>184390</v>
      </c>
      <c r="L61" s="31"/>
      <c r="M61" s="59"/>
      <c r="N61" s="60"/>
    </row>
    <row r="62" spans="1:14" s="5" customFormat="1" ht="24.95" customHeight="1" thickTop="1" x14ac:dyDescent="0.25">
      <c r="A62" s="146" t="s">
        <v>28</v>
      </c>
      <c r="B62" s="146"/>
      <c r="C62" s="146"/>
      <c r="D62" s="146"/>
      <c r="E62" s="146"/>
      <c r="F62" s="146"/>
      <c r="G62" s="146"/>
      <c r="H62" s="146"/>
      <c r="I62" s="40"/>
      <c r="J62" s="40"/>
      <c r="K62" s="47"/>
      <c r="L62" s="47"/>
      <c r="M62" s="47"/>
      <c r="N62" s="47"/>
    </row>
    <row r="63" spans="1:14" x14ac:dyDescent="0.25">
      <c r="A63" s="147" t="s">
        <v>230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</row>
    <row r="64" spans="1:14" ht="15" customHeight="1" x14ac:dyDescent="0.25">
      <c r="A64" s="39" t="s">
        <v>173</v>
      </c>
      <c r="B64" s="57" t="s">
        <v>174</v>
      </c>
      <c r="C64" s="28">
        <v>1000</v>
      </c>
      <c r="D64" s="28">
        <v>59.6</v>
      </c>
      <c r="E64" s="29"/>
      <c r="F64" s="28">
        <v>8000</v>
      </c>
      <c r="G64" s="28">
        <v>0</v>
      </c>
      <c r="H64" s="38">
        <v>0</v>
      </c>
      <c r="I64" s="28">
        <f t="shared" ref="I64:I70" si="11">(H64/9)*12</f>
        <v>0</v>
      </c>
      <c r="J64" s="29"/>
      <c r="K64" s="28">
        <v>4000</v>
      </c>
      <c r="L64" s="28"/>
      <c r="M64" s="39"/>
      <c r="N64" s="58"/>
    </row>
    <row r="65" spans="1:14" ht="15" customHeight="1" x14ac:dyDescent="0.25">
      <c r="A65" s="39" t="s">
        <v>84</v>
      </c>
      <c r="B65" s="57" t="s">
        <v>85</v>
      </c>
      <c r="C65" s="28">
        <v>4500</v>
      </c>
      <c r="D65" s="28">
        <v>4394.3900000000003</v>
      </c>
      <c r="E65" s="29"/>
      <c r="F65" s="28">
        <v>5000</v>
      </c>
      <c r="G65" s="28">
        <v>0</v>
      </c>
      <c r="H65" s="38">
        <v>5072.96</v>
      </c>
      <c r="I65" s="28">
        <f t="shared" si="11"/>
        <v>6763.9466666666667</v>
      </c>
      <c r="J65" s="29"/>
      <c r="K65" s="28">
        <v>12000</v>
      </c>
      <c r="L65" s="28"/>
      <c r="M65" s="39"/>
      <c r="N65" s="58"/>
    </row>
    <row r="66" spans="1:14" ht="15" customHeight="1" x14ac:dyDescent="0.25">
      <c r="A66" s="39" t="s">
        <v>175</v>
      </c>
      <c r="B66" s="57" t="s">
        <v>176</v>
      </c>
      <c r="C66" s="28">
        <v>10500</v>
      </c>
      <c r="D66" s="28">
        <v>9985.48</v>
      </c>
      <c r="E66" s="29"/>
      <c r="F66" s="28">
        <v>8000</v>
      </c>
      <c r="G66" s="28">
        <v>0</v>
      </c>
      <c r="H66" s="38">
        <v>5797.86</v>
      </c>
      <c r="I66" s="28">
        <f t="shared" si="11"/>
        <v>7730.48</v>
      </c>
      <c r="J66" s="29"/>
      <c r="K66" s="28">
        <v>8000</v>
      </c>
      <c r="L66" s="28"/>
      <c r="M66" s="39"/>
      <c r="N66" s="58"/>
    </row>
    <row r="67" spans="1:14" ht="15" customHeight="1" x14ac:dyDescent="0.25">
      <c r="A67" s="39" t="s">
        <v>88</v>
      </c>
      <c r="B67" s="57" t="s">
        <v>177</v>
      </c>
      <c r="C67" s="28">
        <v>0</v>
      </c>
      <c r="D67" s="28">
        <v>0</v>
      </c>
      <c r="E67" s="29"/>
      <c r="F67" s="28">
        <v>3000</v>
      </c>
      <c r="G67" s="28">
        <v>0</v>
      </c>
      <c r="H67" s="38">
        <v>2855.33</v>
      </c>
      <c r="I67" s="28">
        <v>3000</v>
      </c>
      <c r="J67" s="29"/>
      <c r="K67" s="28">
        <v>3500</v>
      </c>
      <c r="L67" s="28"/>
      <c r="M67" s="39"/>
      <c r="N67" s="58"/>
    </row>
    <row r="68" spans="1:14" ht="15" customHeight="1" x14ac:dyDescent="0.25">
      <c r="A68" s="39" t="s">
        <v>90</v>
      </c>
      <c r="B68" s="57" t="s">
        <v>91</v>
      </c>
      <c r="C68" s="28">
        <v>1000</v>
      </c>
      <c r="D68" s="28">
        <v>543.07000000000005</v>
      </c>
      <c r="E68" s="29"/>
      <c r="F68" s="28">
        <v>1000</v>
      </c>
      <c r="G68" s="28">
        <v>0</v>
      </c>
      <c r="H68" s="38">
        <v>0</v>
      </c>
      <c r="I68" s="28">
        <v>1000</v>
      </c>
      <c r="J68" s="29"/>
      <c r="K68" s="28">
        <v>1000</v>
      </c>
      <c r="L68" s="28"/>
      <c r="M68" s="39"/>
      <c r="N68" s="58"/>
    </row>
    <row r="69" spans="1:14" ht="15" customHeight="1" x14ac:dyDescent="0.25">
      <c r="A69" s="39" t="s">
        <v>94</v>
      </c>
      <c r="B69" s="57" t="s">
        <v>95</v>
      </c>
      <c r="C69" s="28">
        <v>4500</v>
      </c>
      <c r="D69" s="28">
        <v>3567.89</v>
      </c>
      <c r="E69" s="29"/>
      <c r="F69" s="28">
        <v>4000</v>
      </c>
      <c r="G69" s="28">
        <v>0</v>
      </c>
      <c r="H69" s="38">
        <v>2737.49</v>
      </c>
      <c r="I69" s="28">
        <f t="shared" si="11"/>
        <v>3649.9866666666667</v>
      </c>
      <c r="J69" s="29"/>
      <c r="K69" s="28">
        <v>4000</v>
      </c>
      <c r="L69" s="28"/>
      <c r="M69" s="39"/>
      <c r="N69" s="58"/>
    </row>
    <row r="70" spans="1:14" ht="15" customHeight="1" x14ac:dyDescent="0.25">
      <c r="A70" s="39" t="s">
        <v>178</v>
      </c>
      <c r="B70" s="57" t="s">
        <v>96</v>
      </c>
      <c r="C70" s="28">
        <v>5000</v>
      </c>
      <c r="D70" s="28">
        <v>7658.89</v>
      </c>
      <c r="E70" s="29"/>
      <c r="F70" s="28">
        <v>1000</v>
      </c>
      <c r="G70" s="28">
        <v>0</v>
      </c>
      <c r="H70" s="38">
        <v>4394.4799999999996</v>
      </c>
      <c r="I70" s="28">
        <f t="shared" si="11"/>
        <v>5859.3066666666664</v>
      </c>
      <c r="J70" s="29"/>
      <c r="K70" s="28">
        <v>6800</v>
      </c>
      <c r="L70" s="28"/>
      <c r="M70" s="39"/>
      <c r="N70" s="58"/>
    </row>
    <row r="71" spans="1:14" ht="15" customHeight="1" x14ac:dyDescent="0.25">
      <c r="A71" s="39" t="s">
        <v>211</v>
      </c>
      <c r="B71" s="57" t="s">
        <v>242</v>
      </c>
      <c r="C71" s="28">
        <v>0</v>
      </c>
      <c r="D71" s="28">
        <v>0</v>
      </c>
      <c r="E71" s="29"/>
      <c r="F71" s="28">
        <v>0</v>
      </c>
      <c r="G71" s="28">
        <v>0</v>
      </c>
      <c r="H71" s="38">
        <v>3383.24</v>
      </c>
      <c r="I71" s="28">
        <v>3383.24</v>
      </c>
      <c r="J71" s="29"/>
      <c r="K71" s="28">
        <v>0</v>
      </c>
      <c r="L71" s="28"/>
      <c r="M71" s="39"/>
      <c r="N71" s="58"/>
    </row>
    <row r="72" spans="1:14" s="3" customFormat="1" ht="15.75" customHeight="1" thickBot="1" x14ac:dyDescent="0.3">
      <c r="A72" s="134" t="s">
        <v>231</v>
      </c>
      <c r="B72" s="134"/>
      <c r="C72" s="30">
        <f>SUM(C64:C71)</f>
        <v>26500</v>
      </c>
      <c r="D72" s="30">
        <f t="shared" ref="D72:K72" si="12">SUM(D64:D71)</f>
        <v>26209.32</v>
      </c>
      <c r="E72" s="31"/>
      <c r="F72" s="30">
        <f t="shared" si="12"/>
        <v>30000</v>
      </c>
      <c r="G72" s="30">
        <f t="shared" si="12"/>
        <v>0</v>
      </c>
      <c r="H72" s="30">
        <f t="shared" si="12"/>
        <v>24241.360000000001</v>
      </c>
      <c r="I72" s="30">
        <f t="shared" si="12"/>
        <v>31386.959999999999</v>
      </c>
      <c r="J72" s="31"/>
      <c r="K72" s="30">
        <f t="shared" si="12"/>
        <v>39300</v>
      </c>
      <c r="L72" s="31"/>
      <c r="M72" s="17"/>
    </row>
    <row r="73" spans="1:14" s="5" customFormat="1" ht="24.95" customHeight="1" thickTop="1" x14ac:dyDescent="0.25">
      <c r="A73" s="140" t="s">
        <v>28</v>
      </c>
      <c r="B73" s="140"/>
      <c r="C73" s="140"/>
      <c r="D73" s="140"/>
      <c r="E73" s="140"/>
      <c r="F73" s="140"/>
      <c r="G73" s="140"/>
      <c r="H73" s="140"/>
      <c r="I73" s="40"/>
      <c r="J73" s="40"/>
    </row>
    <row r="74" spans="1:14" x14ac:dyDescent="0.25">
      <c r="A74" s="133" t="s">
        <v>234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</row>
    <row r="75" spans="1:14" x14ac:dyDescent="0.25">
      <c r="A75" s="9" t="s">
        <v>101</v>
      </c>
      <c r="B75" s="15" t="s">
        <v>179</v>
      </c>
      <c r="C75" s="28">
        <v>0</v>
      </c>
      <c r="D75" s="28">
        <v>0</v>
      </c>
      <c r="E75" s="29"/>
      <c r="F75" s="28">
        <v>750</v>
      </c>
      <c r="G75" s="28">
        <v>0</v>
      </c>
      <c r="H75" s="28">
        <v>76.239999999999995</v>
      </c>
      <c r="I75" s="28">
        <f t="shared" ref="I75:I78" si="13">(H75/9)*12</f>
        <v>101.65333333333332</v>
      </c>
      <c r="J75" s="29"/>
      <c r="K75" s="28">
        <v>750</v>
      </c>
      <c r="L75" s="28"/>
      <c r="M75" s="9"/>
    </row>
    <row r="76" spans="1:14" x14ac:dyDescent="0.25">
      <c r="A76" s="9" t="s">
        <v>103</v>
      </c>
      <c r="B76" s="15" t="s">
        <v>180</v>
      </c>
      <c r="C76" s="28">
        <v>15000</v>
      </c>
      <c r="D76" s="28">
        <v>25961.16</v>
      </c>
      <c r="E76" s="29"/>
      <c r="F76" s="28">
        <v>25000</v>
      </c>
      <c r="G76" s="28">
        <v>0</v>
      </c>
      <c r="H76" s="38">
        <v>11517.5</v>
      </c>
      <c r="I76" s="28">
        <f t="shared" si="13"/>
        <v>15356.666666666666</v>
      </c>
      <c r="J76" s="29"/>
      <c r="K76" s="28">
        <v>20000</v>
      </c>
      <c r="L76" s="28"/>
      <c r="M76" s="9"/>
    </row>
    <row r="77" spans="1:14" x14ac:dyDescent="0.25">
      <c r="A77" s="9" t="s">
        <v>105</v>
      </c>
      <c r="B77" s="15" t="s">
        <v>182</v>
      </c>
      <c r="C77" s="28">
        <v>0</v>
      </c>
      <c r="D77" s="28">
        <v>0</v>
      </c>
      <c r="E77" s="29"/>
      <c r="F77" s="28">
        <v>1650</v>
      </c>
      <c r="G77" s="28">
        <v>0</v>
      </c>
      <c r="H77" s="38">
        <v>201.5</v>
      </c>
      <c r="I77" s="28">
        <f t="shared" si="13"/>
        <v>268.66666666666669</v>
      </c>
      <c r="J77" s="29"/>
      <c r="K77" s="28">
        <v>2000</v>
      </c>
      <c r="L77" s="28"/>
      <c r="M77" s="9"/>
    </row>
    <row r="78" spans="1:14" x14ac:dyDescent="0.25">
      <c r="A78" s="9" t="s">
        <v>107</v>
      </c>
      <c r="B78" s="15" t="s">
        <v>181</v>
      </c>
      <c r="C78" s="28">
        <v>500</v>
      </c>
      <c r="D78" s="28">
        <v>251.87</v>
      </c>
      <c r="E78" s="29"/>
      <c r="F78" s="28">
        <v>500</v>
      </c>
      <c r="G78" s="28">
        <v>0</v>
      </c>
      <c r="H78" s="38">
        <v>296.24</v>
      </c>
      <c r="I78" s="28">
        <f t="shared" si="13"/>
        <v>394.98666666666668</v>
      </c>
      <c r="J78" s="29"/>
      <c r="K78" s="28">
        <v>500</v>
      </c>
      <c r="L78" s="28"/>
      <c r="M78" s="9"/>
    </row>
    <row r="79" spans="1:14" x14ac:dyDescent="0.25">
      <c r="A79" s="9" t="s">
        <v>183</v>
      </c>
      <c r="B79" s="15" t="s">
        <v>184</v>
      </c>
      <c r="C79" s="28">
        <v>30000</v>
      </c>
      <c r="D79" s="28">
        <v>55486.81</v>
      </c>
      <c r="E79" s="29"/>
      <c r="F79" s="28">
        <v>45000</v>
      </c>
      <c r="G79" s="28">
        <v>0</v>
      </c>
      <c r="H79" s="38">
        <v>165</v>
      </c>
      <c r="I79" s="28">
        <v>45000</v>
      </c>
      <c r="J79" s="29"/>
      <c r="K79" s="28">
        <v>45000</v>
      </c>
      <c r="L79" s="28"/>
      <c r="M79" s="9"/>
    </row>
    <row r="80" spans="1:14" s="3" customFormat="1" ht="15.75" customHeight="1" thickBot="1" x14ac:dyDescent="0.3">
      <c r="A80" s="134" t="s">
        <v>235</v>
      </c>
      <c r="B80" s="134"/>
      <c r="C80" s="30">
        <f t="shared" ref="C80:K80" si="14">SUM(C75:C79)</f>
        <v>45500</v>
      </c>
      <c r="D80" s="30">
        <f t="shared" si="14"/>
        <v>81699.839999999997</v>
      </c>
      <c r="E80" s="31"/>
      <c r="F80" s="30">
        <f t="shared" si="14"/>
        <v>72900</v>
      </c>
      <c r="G80" s="30">
        <f t="shared" si="14"/>
        <v>0</v>
      </c>
      <c r="H80" s="30">
        <f t="shared" si="14"/>
        <v>12256.48</v>
      </c>
      <c r="I80" s="30">
        <f t="shared" si="14"/>
        <v>61121.973333333328</v>
      </c>
      <c r="J80" s="31"/>
      <c r="K80" s="30">
        <f t="shared" si="14"/>
        <v>68250</v>
      </c>
      <c r="L80" s="31"/>
      <c r="M80" s="17"/>
    </row>
    <row r="81" spans="1:14" s="5" customFormat="1" ht="24.95" customHeight="1" thickTop="1" x14ac:dyDescent="0.25">
      <c r="A81" s="140" t="s">
        <v>28</v>
      </c>
      <c r="B81" s="140"/>
      <c r="C81" s="140"/>
      <c r="D81" s="140"/>
      <c r="E81" s="140"/>
      <c r="F81" s="140"/>
      <c r="G81" s="140"/>
      <c r="H81" s="140"/>
      <c r="I81" s="40"/>
      <c r="J81" s="40"/>
    </row>
    <row r="82" spans="1:14" x14ac:dyDescent="0.25">
      <c r="A82" s="133" t="s">
        <v>236</v>
      </c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</row>
    <row r="83" spans="1:14" x14ac:dyDescent="0.25">
      <c r="A83" s="9" t="s">
        <v>185</v>
      </c>
      <c r="B83" s="15" t="s">
        <v>186</v>
      </c>
      <c r="C83" s="28">
        <v>8000</v>
      </c>
      <c r="D83" s="28">
        <v>4970.05</v>
      </c>
      <c r="E83" s="29"/>
      <c r="F83" s="28">
        <v>7000</v>
      </c>
      <c r="G83" s="28">
        <v>0</v>
      </c>
      <c r="H83" s="38">
        <v>0</v>
      </c>
      <c r="I83" s="28">
        <v>7000</v>
      </c>
      <c r="J83" s="29"/>
      <c r="K83" s="28">
        <v>5000</v>
      </c>
      <c r="L83" s="28"/>
      <c r="M83" s="9"/>
    </row>
    <row r="84" spans="1:14" x14ac:dyDescent="0.25">
      <c r="A84" s="9" t="s">
        <v>116</v>
      </c>
      <c r="B84" s="15" t="s">
        <v>117</v>
      </c>
      <c r="C84" s="28">
        <v>5000</v>
      </c>
      <c r="D84" s="28">
        <v>5061.2</v>
      </c>
      <c r="E84" s="29"/>
      <c r="F84" s="28">
        <v>5500</v>
      </c>
      <c r="G84" s="28">
        <v>0</v>
      </c>
      <c r="H84" s="38">
        <v>2997.55</v>
      </c>
      <c r="I84" s="28">
        <f t="shared" ref="I84" si="15">(H84/9)*12</f>
        <v>3996.7333333333336</v>
      </c>
      <c r="J84" s="29"/>
      <c r="K84" s="28">
        <v>5500</v>
      </c>
      <c r="L84" s="28"/>
      <c r="M84" s="9"/>
    </row>
    <row r="85" spans="1:14" s="3" customFormat="1" ht="15.75" customHeight="1" thickBot="1" x14ac:dyDescent="0.3">
      <c r="A85" s="134" t="s">
        <v>237</v>
      </c>
      <c r="B85" s="134"/>
      <c r="C85" s="30">
        <f>SUM(C83:C84)</f>
        <v>13000</v>
      </c>
      <c r="D85" s="30">
        <f t="shared" ref="D85:K85" si="16">SUM(D83:D84)</f>
        <v>10031.25</v>
      </c>
      <c r="E85" s="31"/>
      <c r="F85" s="30">
        <f t="shared" si="16"/>
        <v>12500</v>
      </c>
      <c r="G85" s="30">
        <f t="shared" si="16"/>
        <v>0</v>
      </c>
      <c r="H85" s="30">
        <f t="shared" si="16"/>
        <v>2997.55</v>
      </c>
      <c r="I85" s="30">
        <f t="shared" si="16"/>
        <v>10996.733333333334</v>
      </c>
      <c r="J85" s="31"/>
      <c r="K85" s="30">
        <f t="shared" si="16"/>
        <v>10500</v>
      </c>
      <c r="L85" s="31"/>
      <c r="M85" s="17"/>
    </row>
    <row r="86" spans="1:14" s="5" customFormat="1" ht="24.95" customHeight="1" thickTop="1" x14ac:dyDescent="0.25">
      <c r="A86" s="140" t="s">
        <v>28</v>
      </c>
      <c r="B86" s="140"/>
      <c r="C86" s="140"/>
      <c r="D86" s="140"/>
      <c r="E86" s="140"/>
      <c r="F86" s="140"/>
      <c r="G86" s="140"/>
      <c r="H86" s="140"/>
      <c r="I86" s="40"/>
      <c r="J86" s="40"/>
    </row>
    <row r="87" spans="1:14" x14ac:dyDescent="0.25">
      <c r="A87" s="133" t="s">
        <v>238</v>
      </c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</row>
    <row r="88" spans="1:14" x14ac:dyDescent="0.25">
      <c r="A88" s="9" t="s">
        <v>187</v>
      </c>
      <c r="B88" s="15" t="s">
        <v>188</v>
      </c>
      <c r="C88" s="28">
        <v>100000</v>
      </c>
      <c r="D88" s="28">
        <v>108219.5</v>
      </c>
      <c r="E88" s="29"/>
      <c r="F88" s="28">
        <v>120000</v>
      </c>
      <c r="G88" s="28">
        <v>0</v>
      </c>
      <c r="H88" s="38">
        <v>87690</v>
      </c>
      <c r="I88" s="28">
        <f t="shared" ref="I88:I89" si="17">(H88/9)*12</f>
        <v>116920</v>
      </c>
      <c r="J88" s="29"/>
      <c r="K88" s="28">
        <v>120000</v>
      </c>
      <c r="L88" s="28"/>
      <c r="M88" s="9" t="s">
        <v>189</v>
      </c>
    </row>
    <row r="89" spans="1:14" x14ac:dyDescent="0.25">
      <c r="A89" s="9" t="s">
        <v>190</v>
      </c>
      <c r="B89" s="15" t="s">
        <v>191</v>
      </c>
      <c r="C89" s="28">
        <v>10000</v>
      </c>
      <c r="D89" s="28">
        <v>0</v>
      </c>
      <c r="E89" s="29"/>
      <c r="F89" s="28">
        <v>10000</v>
      </c>
      <c r="G89" s="28">
        <v>0</v>
      </c>
      <c r="H89" s="28">
        <v>0</v>
      </c>
      <c r="I89" s="28">
        <f t="shared" si="17"/>
        <v>0</v>
      </c>
      <c r="J89" s="29"/>
      <c r="K89" s="28">
        <v>10000</v>
      </c>
      <c r="L89" s="28"/>
      <c r="M89" s="9"/>
    </row>
    <row r="90" spans="1:14" s="3" customFormat="1" ht="15.75" customHeight="1" thickBot="1" x14ac:dyDescent="0.3">
      <c r="A90" s="134" t="s">
        <v>239</v>
      </c>
      <c r="B90" s="134"/>
      <c r="C90" s="30">
        <f>SUM(C88:C89)</f>
        <v>110000</v>
      </c>
      <c r="D90" s="30">
        <f t="shared" ref="D90:K90" si="18">SUM(D88:D89)</f>
        <v>108219.5</v>
      </c>
      <c r="E90" s="31"/>
      <c r="F90" s="30">
        <f t="shared" si="18"/>
        <v>130000</v>
      </c>
      <c r="G90" s="30">
        <f t="shared" si="18"/>
        <v>0</v>
      </c>
      <c r="H90" s="30">
        <f t="shared" si="18"/>
        <v>87690</v>
      </c>
      <c r="I90" s="30">
        <f t="shared" si="18"/>
        <v>116920</v>
      </c>
      <c r="J90" s="31"/>
      <c r="K90" s="30">
        <f t="shared" si="18"/>
        <v>130000</v>
      </c>
      <c r="L90" s="31"/>
      <c r="M90" s="17"/>
    </row>
    <row r="91" spans="1:14" s="5" customFormat="1" ht="24.95" customHeight="1" thickTop="1" x14ac:dyDescent="0.25">
      <c r="A91" s="140" t="s">
        <v>28</v>
      </c>
      <c r="B91" s="140"/>
      <c r="C91" s="140"/>
      <c r="D91" s="140"/>
      <c r="E91" s="140"/>
      <c r="F91" s="140"/>
      <c r="G91" s="140"/>
      <c r="H91" s="140"/>
      <c r="I91" s="40"/>
      <c r="J91" s="40"/>
    </row>
    <row r="92" spans="1:14" x14ac:dyDescent="0.25">
      <c r="A92" s="133" t="s">
        <v>240</v>
      </c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</row>
    <row r="93" spans="1:14" x14ac:dyDescent="0.25">
      <c r="A93" s="9" t="s">
        <v>192</v>
      </c>
      <c r="B93" s="15" t="s">
        <v>193</v>
      </c>
      <c r="C93" s="28">
        <v>8680</v>
      </c>
      <c r="D93" s="28">
        <v>2992.77</v>
      </c>
      <c r="E93" s="29"/>
      <c r="F93" s="28">
        <v>8680</v>
      </c>
      <c r="G93" s="28">
        <v>0</v>
      </c>
      <c r="H93" s="28">
        <v>8679.84</v>
      </c>
      <c r="I93" s="28">
        <v>8679.84</v>
      </c>
      <c r="J93" s="29"/>
      <c r="K93" s="28">
        <v>8680</v>
      </c>
      <c r="L93" s="28"/>
      <c r="M93" s="9"/>
    </row>
    <row r="94" spans="1:14" x14ac:dyDescent="0.25">
      <c r="A94" s="9" t="s">
        <v>194</v>
      </c>
      <c r="B94" s="15" t="s">
        <v>195</v>
      </c>
      <c r="C94" s="28">
        <v>77878</v>
      </c>
      <c r="D94" s="28">
        <v>0</v>
      </c>
      <c r="E94" s="29"/>
      <c r="F94" s="28">
        <v>77878</v>
      </c>
      <c r="G94" s="28">
        <v>0</v>
      </c>
      <c r="H94" s="28">
        <v>0</v>
      </c>
      <c r="I94" s="28">
        <v>77878</v>
      </c>
      <c r="J94" s="29"/>
      <c r="K94" s="28">
        <v>77878</v>
      </c>
      <c r="L94" s="28"/>
      <c r="M94" s="9"/>
    </row>
    <row r="95" spans="1:14" x14ac:dyDescent="0.25">
      <c r="A95" s="9" t="s">
        <v>196</v>
      </c>
      <c r="B95" s="15" t="s">
        <v>197</v>
      </c>
      <c r="C95" s="28">
        <v>34888</v>
      </c>
      <c r="D95" s="28">
        <v>0</v>
      </c>
      <c r="E95" s="29"/>
      <c r="F95" s="28">
        <v>34888</v>
      </c>
      <c r="G95" s="28">
        <v>0</v>
      </c>
      <c r="H95" s="28">
        <v>0</v>
      </c>
      <c r="I95" s="28">
        <v>34888</v>
      </c>
      <c r="J95" s="29"/>
      <c r="K95" s="28">
        <v>34888</v>
      </c>
      <c r="L95" s="28"/>
      <c r="M95" s="9"/>
    </row>
    <row r="96" spans="1:14" x14ac:dyDescent="0.25">
      <c r="A96" s="9" t="s">
        <v>161</v>
      </c>
      <c r="B96" s="15" t="s">
        <v>199</v>
      </c>
      <c r="C96" s="28">
        <v>0</v>
      </c>
      <c r="D96" s="28">
        <v>184305.16</v>
      </c>
      <c r="E96" s="29"/>
      <c r="F96" s="28">
        <v>184000</v>
      </c>
      <c r="G96" s="28">
        <v>0</v>
      </c>
      <c r="H96" s="28">
        <v>0</v>
      </c>
      <c r="I96" s="28">
        <v>184000</v>
      </c>
      <c r="J96" s="29"/>
      <c r="K96" s="28">
        <v>184000</v>
      </c>
      <c r="L96" s="28"/>
      <c r="M96" s="9"/>
    </row>
    <row r="97" spans="1:13" x14ac:dyDescent="0.25">
      <c r="A97" s="9" t="s">
        <v>146</v>
      </c>
      <c r="B97" s="15" t="s">
        <v>147</v>
      </c>
      <c r="C97" s="28">
        <v>0</v>
      </c>
      <c r="D97" s="28"/>
      <c r="E97" s="29"/>
      <c r="F97" s="28">
        <v>0</v>
      </c>
      <c r="G97" s="28">
        <v>0</v>
      </c>
      <c r="H97" s="28">
        <v>0</v>
      </c>
      <c r="I97" s="28">
        <f t="shared" ref="I97" si="19">(H97/9)*12</f>
        <v>0</v>
      </c>
      <c r="J97" s="29"/>
      <c r="K97" s="28">
        <v>0</v>
      </c>
      <c r="L97" s="28"/>
      <c r="M97" s="9"/>
    </row>
    <row r="98" spans="1:13" s="3" customFormat="1" ht="15.75" customHeight="1" thickBot="1" x14ac:dyDescent="0.3">
      <c r="A98" s="134" t="s">
        <v>241</v>
      </c>
      <c r="B98" s="134"/>
      <c r="C98" s="30">
        <f t="shared" ref="C98:K98" si="20">SUM(C93:C97)</f>
        <v>121446</v>
      </c>
      <c r="D98" s="30">
        <f t="shared" si="20"/>
        <v>187297.93</v>
      </c>
      <c r="E98" s="31"/>
      <c r="F98" s="30">
        <f t="shared" si="20"/>
        <v>305446</v>
      </c>
      <c r="G98" s="30">
        <f t="shared" si="20"/>
        <v>0</v>
      </c>
      <c r="H98" s="30">
        <f t="shared" si="20"/>
        <v>8679.84</v>
      </c>
      <c r="I98" s="30">
        <f t="shared" si="20"/>
        <v>305445.83999999997</v>
      </c>
      <c r="J98" s="31"/>
      <c r="K98" s="30">
        <f t="shared" si="20"/>
        <v>305446</v>
      </c>
      <c r="L98" s="31"/>
      <c r="M98" s="17"/>
    </row>
    <row r="99" spans="1:13" s="5" customFormat="1" ht="24.95" customHeight="1" thickTop="1" x14ac:dyDescent="0.25">
      <c r="A99" s="140" t="s">
        <v>28</v>
      </c>
      <c r="B99" s="140"/>
      <c r="C99" s="140"/>
      <c r="D99" s="140"/>
      <c r="E99" s="140"/>
      <c r="F99" s="140"/>
      <c r="G99" s="140"/>
      <c r="H99" s="140"/>
      <c r="I99" s="40"/>
      <c r="J99" s="40"/>
    </row>
    <row r="100" spans="1:13" s="3" customFormat="1" ht="15.75" customHeight="1" thickBot="1" x14ac:dyDescent="0.3">
      <c r="A100" s="148" t="s">
        <v>198</v>
      </c>
      <c r="B100" s="148"/>
      <c r="C100" s="30">
        <f>C40+C44+C61+C72+C80+C85+C90+C98</f>
        <v>763177</v>
      </c>
      <c r="D100" s="30">
        <f>D40+D44+D61+D72+D80+D85+D90+D98</f>
        <v>891157.3</v>
      </c>
      <c r="E100" s="31"/>
      <c r="F100" s="30">
        <f>F40+F44+F61+F72+F80+F85+F90+F98</f>
        <v>1078987</v>
      </c>
      <c r="G100" s="30">
        <f>G40+G44+G61+G72+G80+G85+G90+G98</f>
        <v>0</v>
      </c>
      <c r="H100" s="30">
        <f>H40+H44+H61+H72+H80+H85+H90+H98</f>
        <v>445175.37</v>
      </c>
      <c r="I100" s="30">
        <f>I40+I44+I61+I72+I80+I85+I90+I98</f>
        <v>1005755.1589473684</v>
      </c>
      <c r="J100" s="31"/>
      <c r="K100" s="30">
        <f>K40+K44+K61+K72+K80+K85+K90+K98</f>
        <v>1076036</v>
      </c>
      <c r="L100" s="31"/>
      <c r="M100" s="17"/>
    </row>
    <row r="101" spans="1:13" ht="15.75" thickTop="1" x14ac:dyDescent="0.25">
      <c r="A101" s="9"/>
      <c r="B101" s="9"/>
      <c r="C101" s="19"/>
      <c r="D101" s="19"/>
      <c r="E101" s="27"/>
      <c r="F101" s="19"/>
      <c r="G101" s="19"/>
      <c r="H101" s="19"/>
      <c r="I101" s="19"/>
      <c r="J101" s="27"/>
      <c r="K101" s="19"/>
      <c r="L101" s="61"/>
      <c r="M101" s="9"/>
    </row>
    <row r="102" spans="1:13" x14ac:dyDescent="0.25">
      <c r="A102" s="9"/>
      <c r="B102" s="9"/>
      <c r="C102" s="19"/>
      <c r="D102" s="19"/>
      <c r="E102" s="27"/>
      <c r="F102" s="19"/>
      <c r="G102" s="19"/>
      <c r="H102" s="19"/>
      <c r="I102" s="19"/>
      <c r="J102" s="27"/>
      <c r="K102" s="19"/>
      <c r="L102" s="61"/>
      <c r="M102" s="9"/>
    </row>
    <row r="103" spans="1:13" x14ac:dyDescent="0.25">
      <c r="A103" s="9"/>
      <c r="B103" s="9"/>
      <c r="C103" s="19"/>
      <c r="D103" s="19"/>
      <c r="E103" s="27"/>
      <c r="F103" s="19"/>
      <c r="G103" s="19"/>
      <c r="H103" s="19"/>
      <c r="I103" s="19"/>
      <c r="J103" s="27"/>
      <c r="K103" s="19"/>
      <c r="L103" s="61"/>
      <c r="M103" s="9"/>
    </row>
    <row r="104" spans="1:13" x14ac:dyDescent="0.25">
      <c r="A104" s="9"/>
      <c r="B104" s="9"/>
      <c r="C104" s="19"/>
      <c r="D104" s="19"/>
      <c r="E104" s="27"/>
      <c r="F104" s="19"/>
      <c r="G104" s="19"/>
      <c r="H104" s="19"/>
      <c r="I104" s="19"/>
      <c r="J104" s="27"/>
      <c r="K104" s="19"/>
      <c r="L104" s="61"/>
      <c r="M104" s="9"/>
    </row>
    <row r="105" spans="1:13" x14ac:dyDescent="0.25">
      <c r="A105" s="9"/>
      <c r="B105" s="9"/>
      <c r="C105" s="19"/>
      <c r="D105" s="19"/>
      <c r="E105" s="27"/>
      <c r="F105" s="19"/>
      <c r="G105" s="19"/>
      <c r="H105" s="19"/>
      <c r="I105" s="19"/>
      <c r="J105" s="27"/>
      <c r="K105" s="19"/>
      <c r="L105" s="61"/>
      <c r="M105" s="9"/>
    </row>
    <row r="106" spans="1:13" x14ac:dyDescent="0.25">
      <c r="A106" s="9"/>
      <c r="B106" s="9"/>
      <c r="C106" s="19"/>
      <c r="D106" s="19"/>
      <c r="E106" s="27"/>
      <c r="F106" s="19"/>
      <c r="G106" s="19"/>
      <c r="H106" s="19"/>
      <c r="I106" s="19"/>
      <c r="J106" s="27"/>
      <c r="K106" s="19"/>
      <c r="L106" s="61"/>
      <c r="M106" s="9"/>
    </row>
  </sheetData>
  <mergeCells count="47">
    <mergeCell ref="A25:N25"/>
    <mergeCell ref="A22:H22"/>
    <mergeCell ref="A24:H24"/>
    <mergeCell ref="A13:N13"/>
    <mergeCell ref="A11:B11"/>
    <mergeCell ref="A17:N17"/>
    <mergeCell ref="A19:B19"/>
    <mergeCell ref="A100:B100"/>
    <mergeCell ref="A1:O1"/>
    <mergeCell ref="A2:O2"/>
    <mergeCell ref="A3:O3"/>
    <mergeCell ref="A4:O4"/>
    <mergeCell ref="C5:D5"/>
    <mergeCell ref="F5:I5"/>
    <mergeCell ref="M5:M6"/>
    <mergeCell ref="A7:H7"/>
    <mergeCell ref="A8:H8"/>
    <mergeCell ref="A5:B6"/>
    <mergeCell ref="A12:H12"/>
    <mergeCell ref="A21:B21"/>
    <mergeCell ref="A23:K23"/>
    <mergeCell ref="A16:H16"/>
    <mergeCell ref="A20:H20"/>
    <mergeCell ref="A31:N31"/>
    <mergeCell ref="A41:H41"/>
    <mergeCell ref="A40:B40"/>
    <mergeCell ref="A42:N42"/>
    <mergeCell ref="A44:B44"/>
    <mergeCell ref="A45:H45"/>
    <mergeCell ref="A46:N46"/>
    <mergeCell ref="A61:B61"/>
    <mergeCell ref="A62:H62"/>
    <mergeCell ref="A63:N63"/>
    <mergeCell ref="A72:B72"/>
    <mergeCell ref="A73:H73"/>
    <mergeCell ref="A74:N74"/>
    <mergeCell ref="A80:B80"/>
    <mergeCell ref="A81:H81"/>
    <mergeCell ref="A91:H91"/>
    <mergeCell ref="A92:N92"/>
    <mergeCell ref="A98:B98"/>
    <mergeCell ref="A99:H99"/>
    <mergeCell ref="A82:N82"/>
    <mergeCell ref="A85:B85"/>
    <mergeCell ref="A86:H86"/>
    <mergeCell ref="A87:N87"/>
    <mergeCell ref="A90:B9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EB265-7D00-485A-B41E-26BAF19F18E9}">
  <dimension ref="A1:O179"/>
  <sheetViews>
    <sheetView tabSelected="1" zoomScale="130" zoomScaleNormal="130" workbookViewId="0">
      <selection activeCell="H16" sqref="H16"/>
    </sheetView>
  </sheetViews>
  <sheetFormatPr defaultRowHeight="15" x14ac:dyDescent="0.25"/>
  <cols>
    <col min="1" max="1" width="28.28515625" style="109" customWidth="1"/>
    <col min="2" max="3" width="16" style="1" bestFit="1" customWidth="1"/>
    <col min="4" max="4" width="1.28515625" style="1" customWidth="1"/>
    <col min="5" max="5" width="16" style="107" bestFit="1" customWidth="1"/>
    <col min="6" max="6" width="13.7109375" style="107" hidden="1" customWidth="1"/>
    <col min="7" max="7" width="13.7109375" style="107" customWidth="1"/>
    <col min="8" max="8" width="16" style="107" bestFit="1" customWidth="1"/>
    <col min="9" max="9" width="1.7109375" style="107" customWidth="1"/>
    <col min="10" max="10" width="16" style="107" bestFit="1" customWidth="1"/>
    <col min="11" max="11" width="15.7109375" style="107" customWidth="1"/>
    <col min="12" max="12" width="5.7109375" style="107" customWidth="1"/>
    <col min="13" max="13" width="15.7109375" style="107" customWidth="1"/>
    <col min="14" max="14" width="30.7109375" style="108" customWidth="1"/>
    <col min="15" max="15" width="30.7109375" style="1" customWidth="1"/>
    <col min="16" max="16" width="30.7109375" customWidth="1"/>
  </cols>
  <sheetData>
    <row r="1" spans="1:14" s="63" customFormat="1" x14ac:dyDescent="0.25">
      <c r="A1" s="130" t="s">
        <v>204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4" s="63" customFormat="1" x14ac:dyDescent="0.25">
      <c r="A2" s="130" t="s">
        <v>327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4" s="63" customFormat="1" x14ac:dyDescent="0.25">
      <c r="A3" s="130" t="s">
        <v>282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4" s="5" customFormat="1" ht="30" customHeigh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64"/>
      <c r="L4" s="64"/>
    </row>
    <row r="5" spans="1:14" s="70" customFormat="1" ht="15.75" customHeight="1" x14ac:dyDescent="0.15">
      <c r="A5" s="132"/>
      <c r="B5" s="65">
        <v>2020</v>
      </c>
      <c r="C5" s="65">
        <v>2020</v>
      </c>
      <c r="D5" s="66"/>
      <c r="E5" s="65">
        <v>2021</v>
      </c>
      <c r="F5" s="65">
        <v>2021</v>
      </c>
      <c r="G5" s="67">
        <v>2021</v>
      </c>
      <c r="H5" s="67">
        <v>2021</v>
      </c>
      <c r="I5" s="68"/>
      <c r="J5" s="69" t="s">
        <v>151</v>
      </c>
    </row>
    <row r="6" spans="1:14" s="70" customFormat="1" ht="10.5" x14ac:dyDescent="0.15">
      <c r="A6" s="132"/>
      <c r="B6" s="71" t="s">
        <v>0</v>
      </c>
      <c r="C6" s="71" t="s">
        <v>152</v>
      </c>
      <c r="D6" s="66"/>
      <c r="E6" s="71" t="s">
        <v>0</v>
      </c>
      <c r="F6" s="71" t="s">
        <v>1</v>
      </c>
      <c r="G6" s="71" t="s">
        <v>283</v>
      </c>
      <c r="H6" s="71" t="s">
        <v>284</v>
      </c>
      <c r="I6" s="68"/>
      <c r="J6" s="72" t="s">
        <v>2</v>
      </c>
    </row>
    <row r="7" spans="1:14" s="73" customFormat="1" ht="11.25" x14ac:dyDescent="0.2">
      <c r="A7" s="129" t="s">
        <v>328</v>
      </c>
      <c r="B7" s="129"/>
      <c r="C7" s="129"/>
      <c r="D7" s="129"/>
      <c r="E7" s="129"/>
      <c r="F7" s="129"/>
      <c r="G7" s="129"/>
      <c r="H7" s="129"/>
      <c r="I7" s="129"/>
      <c r="J7" s="129"/>
    </row>
    <row r="8" spans="1:14" s="73" customFormat="1" ht="15" customHeight="1" x14ac:dyDescent="0.2">
      <c r="A8" s="74" t="s">
        <v>285</v>
      </c>
      <c r="B8" s="75">
        <f>'REFUSE WORKSHEET'!C11</f>
        <v>625000</v>
      </c>
      <c r="C8" s="75">
        <f>'REFUSE WORKSHEET'!D11</f>
        <v>628646.9</v>
      </c>
      <c r="D8" s="75"/>
      <c r="E8" s="75">
        <f>'REFUSE WORKSHEET'!F11</f>
        <v>635300</v>
      </c>
      <c r="F8" s="75">
        <f>'REFUSE WORKSHEET'!G11</f>
        <v>0</v>
      </c>
      <c r="G8" s="75">
        <f>'REFUSE WORKSHEET'!H11</f>
        <v>480247.78</v>
      </c>
      <c r="H8" s="75">
        <f>'REFUSE WORKSHEET'!I11</f>
        <v>640330.37333333341</v>
      </c>
      <c r="I8" s="75"/>
      <c r="J8" s="75">
        <f>'REFUSE WORKSHEET'!K11</f>
        <v>650250</v>
      </c>
      <c r="K8" s="76"/>
      <c r="L8" s="76"/>
      <c r="M8" s="76"/>
      <c r="N8" s="76"/>
    </row>
    <row r="9" spans="1:14" s="73" customFormat="1" ht="15" customHeight="1" x14ac:dyDescent="0.2">
      <c r="A9" s="74" t="s">
        <v>251</v>
      </c>
      <c r="B9" s="75">
        <f>'REFUSE WORKSHEET'!C15</f>
        <v>12500</v>
      </c>
      <c r="C9" s="75">
        <f>'REFUSE WORKSHEET'!D15</f>
        <v>0</v>
      </c>
      <c r="D9" s="75"/>
      <c r="E9" s="75">
        <f>'REFUSE WORKSHEET'!F15</f>
        <v>12500</v>
      </c>
      <c r="F9" s="75">
        <f>'REFUSE WORKSHEET'!G15</f>
        <v>0</v>
      </c>
      <c r="G9" s="75">
        <f>'REFUSE WORKSHEET'!H15</f>
        <v>0</v>
      </c>
      <c r="H9" s="75">
        <f>'REFUSE WORKSHEET'!I15</f>
        <v>0</v>
      </c>
      <c r="I9" s="75"/>
      <c r="J9" s="75">
        <f>'REFUSE WORKSHEET'!K15</f>
        <v>0</v>
      </c>
      <c r="K9" s="76"/>
      <c r="L9" s="76"/>
      <c r="M9" s="76"/>
      <c r="N9" s="76"/>
    </row>
    <row r="10" spans="1:14" s="73" customFormat="1" ht="15" customHeight="1" x14ac:dyDescent="0.2">
      <c r="A10" s="74" t="s">
        <v>253</v>
      </c>
      <c r="B10" s="75">
        <f>'REFUSE WORKSHEET'!C19</f>
        <v>0</v>
      </c>
      <c r="C10" s="75">
        <f>'REFUSE WORKSHEET'!D19</f>
        <v>0</v>
      </c>
      <c r="D10" s="75"/>
      <c r="E10" s="75">
        <f>'REFUSE WORKSHEET'!F19</f>
        <v>0</v>
      </c>
      <c r="F10" s="75">
        <f>'REFUSE WORKSHEET'!G19</f>
        <v>0</v>
      </c>
      <c r="G10" s="75">
        <f>'REFUSE WORKSHEET'!H19</f>
        <v>4925.5</v>
      </c>
      <c r="H10" s="75">
        <f>'REFUSE WORKSHEET'!I19</f>
        <v>4925.5</v>
      </c>
      <c r="I10" s="75"/>
      <c r="J10" s="75">
        <f>'REFUSE WORKSHEET'!K19</f>
        <v>0</v>
      </c>
      <c r="K10" s="76"/>
      <c r="L10" s="76"/>
      <c r="M10" s="76"/>
      <c r="N10" s="76"/>
    </row>
    <row r="11" spans="1:14" s="73" customFormat="1" ht="15" customHeight="1" x14ac:dyDescent="0.2">
      <c r="A11" s="74" t="s">
        <v>222</v>
      </c>
      <c r="B11" s="75">
        <f>'REFUSE WORKSHEET'!C24</f>
        <v>5000</v>
      </c>
      <c r="C11" s="75">
        <f>'REFUSE WORKSHEET'!D24</f>
        <v>7960.5</v>
      </c>
      <c r="D11" s="75"/>
      <c r="E11" s="75">
        <f>'REFUSE WORKSHEET'!F24</f>
        <v>7560</v>
      </c>
      <c r="F11" s="75">
        <f>'REFUSE WORKSHEET'!G24</f>
        <v>0</v>
      </c>
      <c r="G11" s="75">
        <f>'REFUSE WORKSHEET'!H24</f>
        <v>7270.75</v>
      </c>
      <c r="H11" s="75">
        <f>'REFUSE WORKSHEET'!I24</f>
        <v>9415.0833333333339</v>
      </c>
      <c r="I11" s="75"/>
      <c r="J11" s="75">
        <f>'REFUSE WORKSHEET'!K24</f>
        <v>8600</v>
      </c>
      <c r="K11" s="76"/>
      <c r="L11" s="76"/>
      <c r="M11" s="76"/>
      <c r="N11" s="76"/>
    </row>
    <row r="12" spans="1:14" s="53" customFormat="1" ht="11.25" thickBot="1" x14ac:dyDescent="0.2">
      <c r="A12" s="77" t="s">
        <v>329</v>
      </c>
      <c r="B12" s="78">
        <f>SUM(B8:B11)</f>
        <v>642500</v>
      </c>
      <c r="C12" s="78">
        <f>SUM(C8:C11)</f>
        <v>636607.4</v>
      </c>
      <c r="D12" s="113"/>
      <c r="E12" s="78">
        <f>SUM(E8:E11)</f>
        <v>655360</v>
      </c>
      <c r="F12" s="78">
        <f>SUM(F8:F11)</f>
        <v>0</v>
      </c>
      <c r="G12" s="78">
        <f>SUM(G8:G11)</f>
        <v>492444.03</v>
      </c>
      <c r="H12" s="78">
        <f>SUM(H8:H11)</f>
        <v>654670.95666666678</v>
      </c>
      <c r="I12" s="113"/>
      <c r="J12" s="78">
        <f>SUM(J8:J11)</f>
        <v>658850</v>
      </c>
      <c r="K12" s="80"/>
    </row>
    <row r="13" spans="1:14" s="73" customFormat="1" ht="30" customHeight="1" thickTop="1" x14ac:dyDescent="0.2">
      <c r="A13" s="128" t="s">
        <v>28</v>
      </c>
      <c r="B13" s="128"/>
      <c r="C13" s="128"/>
      <c r="D13" s="128"/>
      <c r="E13" s="128"/>
      <c r="F13" s="128"/>
      <c r="G13" s="128"/>
      <c r="H13" s="128"/>
      <c r="I13" s="128"/>
      <c r="J13" s="128"/>
    </row>
    <row r="14" spans="1:14" s="73" customFormat="1" ht="15" customHeight="1" x14ac:dyDescent="0.2">
      <c r="A14" s="129" t="s">
        <v>330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4" s="73" customFormat="1" ht="15" customHeight="1" x14ac:dyDescent="0.2">
      <c r="A15" s="74" t="s">
        <v>286</v>
      </c>
      <c r="B15" s="89">
        <f>'REFUSE WORKSHEET'!C45</f>
        <v>250273</v>
      </c>
      <c r="C15" s="89">
        <f>'REFUSE WORKSHEET'!D45</f>
        <v>270892.48</v>
      </c>
      <c r="D15" s="89"/>
      <c r="E15" s="89">
        <f>'REFUSE WORKSHEET'!F45</f>
        <v>294797</v>
      </c>
      <c r="F15" s="89">
        <f>'REFUSE WORKSHEET'!G45</f>
        <v>0</v>
      </c>
      <c r="G15" s="89">
        <f>'REFUSE WORKSHEET'!H45</f>
        <v>182106.88</v>
      </c>
      <c r="H15" s="89">
        <f>'REFUSE WORKSHEET'!I45</f>
        <v>289525.2431578947</v>
      </c>
      <c r="I15" s="89"/>
      <c r="J15" s="89">
        <f>'REFUSE WORKSHEET'!K45</f>
        <v>339045</v>
      </c>
      <c r="K15" s="90"/>
      <c r="L15" s="90"/>
      <c r="M15" s="91"/>
    </row>
    <row r="16" spans="1:14" s="73" customFormat="1" ht="15" customHeight="1" x14ac:dyDescent="0.2">
      <c r="A16" s="110" t="s">
        <v>226</v>
      </c>
      <c r="B16" s="89">
        <f>'REFUSE WORKSHEET'!C49</f>
        <v>700</v>
      </c>
      <c r="C16" s="89">
        <f>'REFUSE WORKSHEET'!D49</f>
        <v>468.81</v>
      </c>
      <c r="D16" s="89"/>
      <c r="E16" s="89">
        <f>'REFUSE WORKSHEET'!F49</f>
        <v>700</v>
      </c>
      <c r="F16" s="89">
        <f>'REFUSE WORKSHEET'!G49</f>
        <v>0</v>
      </c>
      <c r="G16" s="89">
        <f>'REFUSE WORKSHEET'!H49</f>
        <v>336</v>
      </c>
      <c r="H16" s="89">
        <f>'REFUSE WORKSHEET'!I49</f>
        <v>448</v>
      </c>
      <c r="I16" s="89"/>
      <c r="J16" s="89">
        <f>'REFUSE WORKSHEET'!K49</f>
        <v>700</v>
      </c>
      <c r="K16" s="92"/>
      <c r="L16" s="92"/>
      <c r="M16" s="92"/>
    </row>
    <row r="17" spans="1:15" s="73" customFormat="1" ht="15" customHeight="1" x14ac:dyDescent="0.2">
      <c r="A17" s="110" t="s">
        <v>228</v>
      </c>
      <c r="B17" s="89">
        <f>'REFUSE WORKSHEET'!C68</f>
        <v>137532</v>
      </c>
      <c r="C17" s="89">
        <f>'REFUSE WORKSHEET'!D68</f>
        <v>135828.80000000002</v>
      </c>
      <c r="D17" s="89"/>
      <c r="E17" s="89">
        <f>'REFUSE WORKSHEET'!F68</f>
        <v>131760</v>
      </c>
      <c r="F17" s="89">
        <f>'REFUSE WORKSHEET'!G68</f>
        <v>0</v>
      </c>
      <c r="G17" s="89">
        <f>'REFUSE WORKSHEET'!H68</f>
        <v>48227.06</v>
      </c>
      <c r="H17" s="89">
        <f>'REFUSE WORKSHEET'!I68</f>
        <v>113802.74666666667</v>
      </c>
      <c r="I17" s="89"/>
      <c r="J17" s="89">
        <f>'REFUSE WORKSHEET'!K68</f>
        <v>108130</v>
      </c>
      <c r="K17" s="92"/>
      <c r="L17" s="92"/>
      <c r="M17" s="92"/>
    </row>
    <row r="18" spans="1:15" s="73" customFormat="1" ht="15" customHeight="1" x14ac:dyDescent="0.2">
      <c r="A18" s="110" t="s">
        <v>230</v>
      </c>
      <c r="B18" s="89">
        <f>'REFUSE WORKSHEET'!C76</f>
        <v>41500</v>
      </c>
      <c r="C18" s="89">
        <f>'REFUSE WORKSHEET'!D76</f>
        <v>39154.990000000005</v>
      </c>
      <c r="D18" s="89"/>
      <c r="E18" s="89">
        <f>'REFUSE WORKSHEET'!F76</f>
        <v>46500</v>
      </c>
      <c r="F18" s="89">
        <f>'REFUSE WORKSHEET'!G76</f>
        <v>0</v>
      </c>
      <c r="G18" s="89">
        <f>'REFUSE WORKSHEET'!H76</f>
        <v>43551.6</v>
      </c>
      <c r="H18" s="89">
        <f>'REFUSE WORKSHEET'!I76</f>
        <v>51915.66333333333</v>
      </c>
      <c r="I18" s="89"/>
      <c r="J18" s="89">
        <f>'REFUSE WORKSHEET'!K76</f>
        <v>57000</v>
      </c>
      <c r="K18" s="92"/>
      <c r="L18" s="92"/>
      <c r="M18" s="92"/>
    </row>
    <row r="19" spans="1:15" s="73" customFormat="1" ht="15" customHeight="1" x14ac:dyDescent="0.2">
      <c r="A19" s="110" t="s">
        <v>234</v>
      </c>
      <c r="B19" s="89">
        <f>'REFUSE WORKSHEET'!C83</f>
        <v>62500</v>
      </c>
      <c r="C19" s="89">
        <f>'REFUSE WORKSHEET'!D83</f>
        <v>45998.67</v>
      </c>
      <c r="D19" s="89"/>
      <c r="E19" s="89">
        <f>'REFUSE WORKSHEET'!F83</f>
        <v>65150</v>
      </c>
      <c r="F19" s="89">
        <f>'REFUSE WORKSHEET'!G83</f>
        <v>0</v>
      </c>
      <c r="G19" s="89">
        <f>'REFUSE WORKSHEET'!H83</f>
        <v>19605.88</v>
      </c>
      <c r="H19" s="89">
        <f>'REFUSE WORKSHEET'!I83</f>
        <v>26141.173333333332</v>
      </c>
      <c r="I19" s="89"/>
      <c r="J19" s="89">
        <f>'REFUSE WORKSHEET'!K83</f>
        <v>16000</v>
      </c>
      <c r="K19" s="92"/>
      <c r="L19" s="92"/>
      <c r="M19" s="92"/>
    </row>
    <row r="20" spans="1:15" s="73" customFormat="1" ht="15" customHeight="1" x14ac:dyDescent="0.2">
      <c r="A20" s="110" t="s">
        <v>236</v>
      </c>
      <c r="B20" s="89">
        <f>'REFUSE WORKSHEET'!C89</f>
        <v>30000</v>
      </c>
      <c r="C20" s="89">
        <f>'REFUSE WORKSHEET'!D89</f>
        <v>29126.9</v>
      </c>
      <c r="D20" s="89"/>
      <c r="E20" s="89">
        <f>'REFUSE WORKSHEET'!F89</f>
        <v>35000</v>
      </c>
      <c r="F20" s="89">
        <f>'REFUSE WORKSHEET'!G89</f>
        <v>0</v>
      </c>
      <c r="G20" s="89">
        <f>'REFUSE WORKSHEET'!H89</f>
        <v>19423.5</v>
      </c>
      <c r="H20" s="89">
        <f>'REFUSE WORKSHEET'!I89</f>
        <v>25676.046666666669</v>
      </c>
      <c r="I20" s="89"/>
      <c r="J20" s="89">
        <f>'REFUSE WORKSHEET'!K89</f>
        <v>30800</v>
      </c>
      <c r="K20" s="92"/>
      <c r="L20" s="92"/>
      <c r="M20" s="92"/>
    </row>
    <row r="21" spans="1:15" s="73" customFormat="1" ht="15" customHeight="1" x14ac:dyDescent="0.2">
      <c r="A21" s="110" t="s">
        <v>238</v>
      </c>
      <c r="B21" s="89">
        <f>'REFUSE WORKSHEET'!C93</f>
        <v>26163</v>
      </c>
      <c r="C21" s="89">
        <f>'REFUSE WORKSHEET'!D93</f>
        <v>0</v>
      </c>
      <c r="D21" s="89"/>
      <c r="E21" s="89">
        <f>'REFUSE WORKSHEET'!F93</f>
        <v>0</v>
      </c>
      <c r="F21" s="89">
        <f>'REFUSE WORKSHEET'!G93</f>
        <v>0</v>
      </c>
      <c r="G21" s="89">
        <f>'REFUSE WORKSHEET'!H93</f>
        <v>0</v>
      </c>
      <c r="H21" s="89">
        <f>'REFUSE WORKSHEET'!I93</f>
        <v>0</v>
      </c>
      <c r="I21" s="89"/>
      <c r="J21" s="89">
        <f>'REFUSE WORKSHEET'!K93</f>
        <v>0</v>
      </c>
      <c r="K21" s="92"/>
      <c r="L21" s="92"/>
      <c r="M21" s="92"/>
    </row>
    <row r="22" spans="1:15" s="73" customFormat="1" ht="15" customHeight="1" x14ac:dyDescent="0.2">
      <c r="A22" s="110" t="s">
        <v>240</v>
      </c>
      <c r="B22" s="89">
        <f>'REFUSE WORKSHEET'!C99</f>
        <v>0</v>
      </c>
      <c r="C22" s="89">
        <f>'REFUSE WORKSHEET'!D99</f>
        <v>35258.75</v>
      </c>
      <c r="D22" s="89"/>
      <c r="E22" s="89">
        <f>'REFUSE WORKSHEET'!F99</f>
        <v>91813</v>
      </c>
      <c r="F22" s="89">
        <f>'REFUSE WORKSHEET'!G99</f>
        <v>0</v>
      </c>
      <c r="G22" s="89">
        <f>'REFUSE WORKSHEET'!H99</f>
        <v>31216.22</v>
      </c>
      <c r="H22" s="89">
        <f>'REFUSE WORKSHEET'!I99</f>
        <v>91813</v>
      </c>
      <c r="I22" s="89"/>
      <c r="J22" s="89">
        <f>'REFUSE WORKSHEET'!K99</f>
        <v>89289</v>
      </c>
      <c r="K22" s="92"/>
      <c r="L22" s="92"/>
      <c r="M22" s="92"/>
    </row>
    <row r="23" spans="1:15" s="73" customFormat="1" ht="12" thickBot="1" x14ac:dyDescent="0.25">
      <c r="A23" s="93" t="s">
        <v>331</v>
      </c>
      <c r="B23" s="94">
        <f>SUM(B15:B22)</f>
        <v>548668</v>
      </c>
      <c r="C23" s="94">
        <f>SUM(C15:C22)</f>
        <v>556729.39999999991</v>
      </c>
      <c r="D23" s="95"/>
      <c r="E23" s="94">
        <f>SUM(E15:E22)</f>
        <v>665720</v>
      </c>
      <c r="F23" s="94">
        <f>SUM(F15:F22)</f>
        <v>0</v>
      </c>
      <c r="G23" s="94">
        <f>SUM(G15:G22)</f>
        <v>344467.14</v>
      </c>
      <c r="H23" s="94">
        <f>SUM(H15:H22)</f>
        <v>599321.8731578947</v>
      </c>
      <c r="I23" s="95"/>
      <c r="J23" s="94">
        <f>SUM(J15:J22)</f>
        <v>640964</v>
      </c>
      <c r="K23" s="79"/>
      <c r="L23" s="79"/>
      <c r="M23" s="96"/>
    </row>
    <row r="24" spans="1:15" s="87" customFormat="1" ht="9.9499999999999993" customHeight="1" thickTop="1" x14ac:dyDescent="0.2">
      <c r="A24" s="88"/>
      <c r="B24" s="73"/>
      <c r="C24" s="73"/>
      <c r="D24" s="73"/>
      <c r="E24" s="81"/>
      <c r="F24" s="81"/>
      <c r="G24" s="81"/>
      <c r="H24" s="81"/>
      <c r="I24" s="81"/>
      <c r="J24" s="81"/>
      <c r="K24" s="81"/>
      <c r="L24" s="81"/>
      <c r="M24" s="84"/>
      <c r="N24" s="85"/>
      <c r="O24" s="86"/>
    </row>
    <row r="25" spans="1:15" s="53" customFormat="1" ht="39" thickBot="1" x14ac:dyDescent="0.2">
      <c r="A25" s="111" t="s">
        <v>215</v>
      </c>
      <c r="B25" s="51">
        <f>B12-B23</f>
        <v>93832</v>
      </c>
      <c r="C25" s="51">
        <f>C12-C23</f>
        <v>79878.000000000116</v>
      </c>
      <c r="D25" s="52"/>
      <c r="E25" s="51">
        <f>E12-E23</f>
        <v>-10360</v>
      </c>
      <c r="F25" s="51">
        <v>0</v>
      </c>
      <c r="G25" s="51">
        <f>G12-G23</f>
        <v>147976.89000000001</v>
      </c>
      <c r="H25" s="51">
        <f>H12-H23</f>
        <v>55349.083508772077</v>
      </c>
      <c r="I25" s="52"/>
      <c r="J25" s="51">
        <f>J12-J23</f>
        <v>17886</v>
      </c>
    </row>
    <row r="26" spans="1:15" s="73" customFormat="1" ht="24.95" customHeight="1" thickTop="1" x14ac:dyDescent="0.2">
      <c r="A26" s="128" t="s">
        <v>28</v>
      </c>
      <c r="B26" s="128"/>
      <c r="C26" s="128"/>
      <c r="D26" s="128"/>
      <c r="E26" s="128"/>
      <c r="F26" s="128"/>
      <c r="G26" s="128"/>
      <c r="H26" s="128"/>
      <c r="I26" s="128"/>
      <c r="J26" s="128"/>
    </row>
    <row r="27" spans="1:15" s="73" customFormat="1" ht="15" customHeight="1" x14ac:dyDescent="0.2">
      <c r="A27" s="97" t="s">
        <v>287</v>
      </c>
      <c r="B27" s="98"/>
      <c r="C27" s="98" t="s">
        <v>28</v>
      </c>
      <c r="D27" s="98"/>
      <c r="E27" s="98" t="s">
        <v>28</v>
      </c>
      <c r="F27" s="98" t="s">
        <v>28</v>
      </c>
      <c r="G27" s="83"/>
      <c r="H27" s="83"/>
      <c r="I27" s="83"/>
      <c r="J27" s="83"/>
      <c r="K27" s="83"/>
    </row>
    <row r="28" spans="1:15" s="73" customFormat="1" ht="15" customHeight="1" x14ac:dyDescent="0.2">
      <c r="A28" s="110" t="s">
        <v>302</v>
      </c>
      <c r="B28" s="98">
        <v>0</v>
      </c>
      <c r="C28" s="98">
        <v>0</v>
      </c>
      <c r="D28" s="89"/>
      <c r="E28" s="98">
        <v>0</v>
      </c>
      <c r="F28" s="98">
        <v>0</v>
      </c>
      <c r="G28" s="98">
        <v>0</v>
      </c>
      <c r="H28" s="98">
        <v>0</v>
      </c>
      <c r="I28" s="83"/>
      <c r="J28" s="98">
        <v>0</v>
      </c>
      <c r="K28" s="83"/>
      <c r="L28" s="83"/>
    </row>
    <row r="29" spans="1:15" s="73" customFormat="1" ht="15" customHeight="1" x14ac:dyDescent="0.2">
      <c r="A29" s="110" t="s">
        <v>301</v>
      </c>
      <c r="B29" s="98">
        <v>0</v>
      </c>
      <c r="C29" s="98">
        <v>0</v>
      </c>
      <c r="D29" s="89"/>
      <c r="E29" s="98">
        <v>0</v>
      </c>
      <c r="F29" s="98">
        <v>0</v>
      </c>
      <c r="G29" s="98">
        <v>0</v>
      </c>
      <c r="H29" s="98">
        <v>0</v>
      </c>
      <c r="I29" s="83"/>
      <c r="J29" s="98">
        <v>0</v>
      </c>
      <c r="K29" s="83"/>
      <c r="L29" s="83"/>
    </row>
    <row r="30" spans="1:15" s="73" customFormat="1" ht="15" customHeight="1" x14ac:dyDescent="0.2">
      <c r="A30" s="110" t="s">
        <v>300</v>
      </c>
      <c r="B30" s="98">
        <v>0</v>
      </c>
      <c r="C30" s="98">
        <v>0</v>
      </c>
      <c r="D30" s="89"/>
      <c r="E30" s="98">
        <v>0</v>
      </c>
      <c r="F30" s="98">
        <v>0</v>
      </c>
      <c r="G30" s="98">
        <v>0</v>
      </c>
      <c r="H30" s="98">
        <v>0</v>
      </c>
      <c r="I30" s="83"/>
      <c r="J30" s="98">
        <v>0</v>
      </c>
      <c r="K30" s="83"/>
      <c r="L30" s="83"/>
    </row>
    <row r="31" spans="1:15" s="73" customFormat="1" ht="15" customHeight="1" x14ac:dyDescent="0.2">
      <c r="A31" s="110" t="s">
        <v>303</v>
      </c>
      <c r="B31" s="98">
        <v>0</v>
      </c>
      <c r="C31" s="98">
        <v>-60000</v>
      </c>
      <c r="D31" s="89"/>
      <c r="E31" s="98">
        <v>0</v>
      </c>
      <c r="F31" s="98">
        <v>0</v>
      </c>
      <c r="G31" s="98">
        <v>0</v>
      </c>
      <c r="H31" s="98">
        <v>0</v>
      </c>
      <c r="I31" s="83"/>
      <c r="J31" s="98">
        <v>0</v>
      </c>
      <c r="K31" s="83"/>
      <c r="L31" s="83"/>
    </row>
    <row r="32" spans="1:15" s="53" customFormat="1" ht="21.75" thickBot="1" x14ac:dyDescent="0.2">
      <c r="A32" s="97" t="s">
        <v>288</v>
      </c>
      <c r="B32" s="99">
        <f>SUM(B28:B31)</f>
        <v>0</v>
      </c>
      <c r="C32" s="99">
        <f>SUM(C28:C31)</f>
        <v>-60000</v>
      </c>
      <c r="D32" s="100"/>
      <c r="E32" s="99">
        <f>SUM(E28:E31)</f>
        <v>0</v>
      </c>
      <c r="F32" s="99">
        <f>SUM(F28:F31)</f>
        <v>0</v>
      </c>
      <c r="G32" s="99">
        <f>SUM(G28:G31)</f>
        <v>0</v>
      </c>
      <c r="H32" s="99">
        <f>SUM(H28:H31)</f>
        <v>0</v>
      </c>
      <c r="I32" s="52"/>
      <c r="J32" s="99">
        <f>SUM(J28:J31)</f>
        <v>0</v>
      </c>
      <c r="K32" s="52"/>
      <c r="L32" s="52"/>
    </row>
    <row r="33" spans="1:12" s="73" customFormat="1" ht="24.95" customHeight="1" thickTop="1" x14ac:dyDescent="0.2">
      <c r="A33" s="128" t="s">
        <v>28</v>
      </c>
      <c r="B33" s="128"/>
      <c r="C33" s="128"/>
      <c r="D33" s="128"/>
      <c r="E33" s="128"/>
      <c r="F33" s="128"/>
      <c r="G33" s="128"/>
      <c r="H33" s="128"/>
      <c r="I33" s="128"/>
      <c r="J33" s="128"/>
    </row>
    <row r="34" spans="1:12" s="53" customFormat="1" ht="42" x14ac:dyDescent="0.2">
      <c r="A34" s="97" t="s">
        <v>289</v>
      </c>
      <c r="B34" s="114">
        <f>B25+B32</f>
        <v>93832</v>
      </c>
      <c r="C34" s="114">
        <f>C25+C32</f>
        <v>19878.000000000116</v>
      </c>
      <c r="D34" s="100"/>
      <c r="E34" s="114">
        <f>E25+E32</f>
        <v>-10360</v>
      </c>
      <c r="F34" s="114">
        <f t="shared" ref="F34:J34" si="0">F25+F32</f>
        <v>0</v>
      </c>
      <c r="G34" s="114">
        <f t="shared" si="0"/>
        <v>147976.89000000001</v>
      </c>
      <c r="H34" s="114">
        <f t="shared" si="0"/>
        <v>55349.083508772077</v>
      </c>
      <c r="I34" s="52"/>
      <c r="J34" s="114">
        <f t="shared" si="0"/>
        <v>17886</v>
      </c>
      <c r="K34" s="52"/>
      <c r="L34" s="52"/>
    </row>
    <row r="35" spans="1:12" s="53" customFormat="1" ht="11.25" x14ac:dyDescent="0.2">
      <c r="A35" s="97" t="s">
        <v>304</v>
      </c>
      <c r="B35" s="121"/>
      <c r="C35" s="121"/>
      <c r="D35" s="100"/>
      <c r="E35" s="121">
        <f>51476</f>
        <v>51476</v>
      </c>
      <c r="F35" s="121"/>
      <c r="G35" s="121">
        <v>0</v>
      </c>
      <c r="H35" s="121">
        <v>51476</v>
      </c>
      <c r="I35" s="126"/>
      <c r="J35" s="121">
        <v>49063</v>
      </c>
      <c r="K35" s="52"/>
      <c r="L35" s="52"/>
    </row>
    <row r="36" spans="1:12" s="53" customFormat="1" ht="12" thickBot="1" x14ac:dyDescent="0.25">
      <c r="A36" s="97"/>
      <c r="B36" s="116">
        <f>SUM(B34:B35)</f>
        <v>93832</v>
      </c>
      <c r="C36" s="116">
        <f>SUM(C34:C35)</f>
        <v>19878.000000000116</v>
      </c>
      <c r="D36" s="100"/>
      <c r="E36" s="116">
        <f>SUM(E34:E35)</f>
        <v>41116</v>
      </c>
      <c r="F36" s="116">
        <f t="shared" ref="F36:J36" si="1">SUM(F34:F35)</f>
        <v>0</v>
      </c>
      <c r="G36" s="116">
        <f t="shared" si="1"/>
        <v>147976.89000000001</v>
      </c>
      <c r="H36" s="116">
        <f t="shared" si="1"/>
        <v>106825.08350877208</v>
      </c>
      <c r="I36" s="114"/>
      <c r="J36" s="116">
        <f t="shared" si="1"/>
        <v>66949</v>
      </c>
      <c r="K36" s="52"/>
      <c r="L36" s="52"/>
    </row>
    <row r="37" spans="1:12" s="73" customFormat="1" ht="24.95" customHeight="1" x14ac:dyDescent="0.2">
      <c r="A37" s="128" t="s">
        <v>28</v>
      </c>
      <c r="B37" s="128"/>
      <c r="C37" s="128"/>
      <c r="D37" s="128"/>
      <c r="E37" s="128"/>
      <c r="F37" s="128"/>
      <c r="G37" s="128"/>
      <c r="H37" s="128"/>
      <c r="I37" s="128"/>
      <c r="J37" s="128"/>
    </row>
    <row r="38" spans="1:12" s="73" customFormat="1" ht="15" customHeight="1" x14ac:dyDescent="0.2">
      <c r="A38" s="110" t="s">
        <v>290</v>
      </c>
      <c r="B38" s="98">
        <v>597096</v>
      </c>
      <c r="C38" s="98">
        <v>597096</v>
      </c>
      <c r="D38" s="89"/>
      <c r="E38" s="98">
        <f>C39</f>
        <v>616974.00000000012</v>
      </c>
      <c r="F38" s="98">
        <f>C39</f>
        <v>616974.00000000012</v>
      </c>
      <c r="G38" s="98">
        <f>C39</f>
        <v>616974.00000000012</v>
      </c>
      <c r="H38" s="98">
        <f>C39</f>
        <v>616974.00000000012</v>
      </c>
      <c r="I38" s="83"/>
      <c r="J38" s="83">
        <f>H39</f>
        <v>672323.08350877219</v>
      </c>
      <c r="K38" s="83"/>
      <c r="L38" s="83"/>
    </row>
    <row r="39" spans="1:12" s="73" customFormat="1" ht="15.75" customHeight="1" thickBot="1" x14ac:dyDescent="0.25">
      <c r="A39" s="97" t="s">
        <v>291</v>
      </c>
      <c r="B39" s="99">
        <f>B34+B38</f>
        <v>690928</v>
      </c>
      <c r="C39" s="99">
        <f>C34+C38</f>
        <v>616974.00000000012</v>
      </c>
      <c r="D39" s="100"/>
      <c r="E39" s="99">
        <f>E34+E38</f>
        <v>606614.00000000012</v>
      </c>
      <c r="F39" s="99">
        <f t="shared" ref="F39:G39" si="2">F34+F38</f>
        <v>616974.00000000012</v>
      </c>
      <c r="G39" s="99">
        <f t="shared" si="2"/>
        <v>764950.89000000013</v>
      </c>
      <c r="H39" s="99">
        <f>H34+H38</f>
        <v>672323.08350877219</v>
      </c>
      <c r="I39" s="100"/>
      <c r="J39" s="99">
        <f>J34+J38</f>
        <v>690209.08350877219</v>
      </c>
      <c r="K39" s="83"/>
      <c r="L39" s="83"/>
    </row>
    <row r="40" spans="1:12" s="73" customFormat="1" ht="24.95" customHeight="1" thickTop="1" x14ac:dyDescent="0.2">
      <c r="A40" s="128" t="s">
        <v>28</v>
      </c>
      <c r="B40" s="128"/>
      <c r="C40" s="128"/>
      <c r="D40" s="128"/>
      <c r="E40" s="128"/>
      <c r="F40" s="128"/>
      <c r="G40" s="128"/>
      <c r="H40" s="128"/>
      <c r="I40" s="128"/>
      <c r="J40" s="128"/>
    </row>
    <row r="41" spans="1:12" s="73" customFormat="1" ht="15" customHeight="1" x14ac:dyDescent="0.2">
      <c r="A41" s="97" t="s">
        <v>292</v>
      </c>
      <c r="B41" s="98"/>
      <c r="C41" s="98" t="s">
        <v>28</v>
      </c>
      <c r="D41" s="98"/>
      <c r="E41" s="98" t="s">
        <v>28</v>
      </c>
      <c r="F41" s="98" t="s">
        <v>28</v>
      </c>
      <c r="G41" s="83"/>
      <c r="H41" s="83"/>
      <c r="I41" s="83"/>
      <c r="J41" s="83"/>
      <c r="K41" s="83"/>
    </row>
    <row r="42" spans="1:12" s="73" customFormat="1" ht="15" customHeight="1" x14ac:dyDescent="0.2">
      <c r="A42" s="97" t="s">
        <v>293</v>
      </c>
      <c r="K42" s="83"/>
      <c r="L42" s="83"/>
    </row>
    <row r="43" spans="1:12" s="73" customFormat="1" ht="15" customHeight="1" x14ac:dyDescent="0.2">
      <c r="A43" s="117" t="s">
        <v>322</v>
      </c>
      <c r="B43" s="122">
        <v>0</v>
      </c>
      <c r="C43" s="122">
        <v>0</v>
      </c>
      <c r="D43" s="124"/>
      <c r="E43" s="122">
        <v>0</v>
      </c>
      <c r="F43" s="122">
        <v>0</v>
      </c>
      <c r="G43" s="122">
        <v>0</v>
      </c>
      <c r="H43" s="122"/>
      <c r="I43" s="123"/>
      <c r="J43" s="122"/>
      <c r="K43" s="83"/>
      <c r="L43" s="83"/>
    </row>
    <row r="44" spans="1:12" s="73" customFormat="1" ht="15" customHeight="1" x14ac:dyDescent="0.2">
      <c r="A44" s="117" t="s">
        <v>308</v>
      </c>
      <c r="B44" s="122">
        <v>0</v>
      </c>
      <c r="C44" s="122">
        <v>0</v>
      </c>
      <c r="D44" s="124"/>
      <c r="E44" s="122"/>
      <c r="F44" s="122">
        <v>0</v>
      </c>
      <c r="G44" s="122">
        <v>0</v>
      </c>
      <c r="H44" s="122">
        <v>0</v>
      </c>
      <c r="I44" s="123"/>
      <c r="J44" s="122">
        <v>0</v>
      </c>
      <c r="K44" s="83"/>
      <c r="L44" s="83"/>
    </row>
    <row r="45" spans="1:12" s="73" customFormat="1" ht="15" customHeight="1" x14ac:dyDescent="0.2">
      <c r="A45" s="117" t="s">
        <v>332</v>
      </c>
      <c r="B45" s="122">
        <v>0</v>
      </c>
      <c r="C45" s="122">
        <v>127500</v>
      </c>
      <c r="D45" s="124"/>
      <c r="E45" s="122">
        <v>82800</v>
      </c>
      <c r="F45" s="122">
        <v>0</v>
      </c>
      <c r="G45" s="122">
        <v>0</v>
      </c>
      <c r="H45" s="122">
        <v>0</v>
      </c>
      <c r="I45" s="123"/>
      <c r="J45" s="122">
        <v>0</v>
      </c>
      <c r="K45" s="83"/>
      <c r="L45" s="83"/>
    </row>
    <row r="46" spans="1:12" s="73" customFormat="1" ht="15" customHeight="1" x14ac:dyDescent="0.2">
      <c r="A46" s="117" t="s">
        <v>333</v>
      </c>
      <c r="B46" s="122">
        <v>0</v>
      </c>
      <c r="C46" s="122">
        <v>95157</v>
      </c>
      <c r="D46" s="124"/>
      <c r="E46" s="122">
        <f>E12*0.15</f>
        <v>98304</v>
      </c>
      <c r="F46" s="122">
        <v>0</v>
      </c>
      <c r="G46" s="122">
        <v>0</v>
      </c>
      <c r="H46" s="122">
        <f>H12*0.15</f>
        <v>98200.64350000002</v>
      </c>
      <c r="I46" s="123"/>
      <c r="J46" s="122">
        <f>J12*0.15</f>
        <v>98827.5</v>
      </c>
      <c r="K46" s="83"/>
      <c r="L46" s="83"/>
    </row>
    <row r="47" spans="1:12" s="73" customFormat="1" ht="15" customHeight="1" thickBot="1" x14ac:dyDescent="0.25">
      <c r="A47" s="97" t="s">
        <v>294</v>
      </c>
      <c r="B47" s="99">
        <f>SUM(B43:B46)</f>
        <v>0</v>
      </c>
      <c r="C47" s="99">
        <f>SUM(C43:C46)</f>
        <v>222657</v>
      </c>
      <c r="D47" s="100"/>
      <c r="E47" s="99">
        <f>SUM(E43:E46)</f>
        <v>181104</v>
      </c>
      <c r="F47" s="99">
        <f>SUM(F43:F46)</f>
        <v>0</v>
      </c>
      <c r="G47" s="99">
        <f>SUM(G43:G46)</f>
        <v>0</v>
      </c>
      <c r="H47" s="99">
        <f>SUM(H43:H46)</f>
        <v>98200.64350000002</v>
      </c>
      <c r="I47" s="52"/>
      <c r="J47" s="99">
        <f>SUM(J43:J46)</f>
        <v>98827.5</v>
      </c>
      <c r="K47" s="83"/>
      <c r="L47" s="83"/>
    </row>
    <row r="48" spans="1:12" s="73" customFormat="1" ht="24.95" customHeight="1" thickTop="1" x14ac:dyDescent="0.2">
      <c r="A48" s="128" t="s">
        <v>28</v>
      </c>
      <c r="B48" s="128"/>
      <c r="C48" s="128"/>
      <c r="D48" s="128"/>
      <c r="E48" s="128"/>
      <c r="F48" s="128"/>
      <c r="G48" s="128"/>
      <c r="H48" s="128"/>
      <c r="I48" s="128"/>
      <c r="J48" s="128"/>
    </row>
    <row r="49" spans="1:15" s="73" customFormat="1" ht="15" customHeight="1" thickBot="1" x14ac:dyDescent="0.25">
      <c r="A49" s="97" t="s">
        <v>295</v>
      </c>
      <c r="B49" s="101">
        <f>B39-B47</f>
        <v>690928</v>
      </c>
      <c r="C49" s="101">
        <f>C39-C47</f>
        <v>394317.00000000012</v>
      </c>
      <c r="D49" s="100"/>
      <c r="E49" s="101">
        <f>E39-E47</f>
        <v>425510.00000000012</v>
      </c>
      <c r="F49" s="101">
        <f>F39-F47</f>
        <v>616974.00000000012</v>
      </c>
      <c r="G49" s="101">
        <f>G39-G47</f>
        <v>764950.89000000013</v>
      </c>
      <c r="H49" s="101">
        <f>H39-H47</f>
        <v>574122.44000877219</v>
      </c>
      <c r="I49" s="83"/>
      <c r="J49" s="101">
        <f>J39-J47</f>
        <v>591381.58350877219</v>
      </c>
      <c r="K49" s="83"/>
      <c r="L49" s="83"/>
    </row>
    <row r="50" spans="1:15" s="73" customFormat="1" ht="15" customHeight="1" thickTop="1" x14ac:dyDescent="0.2">
      <c r="A50" s="97"/>
      <c r="B50" s="98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5" s="73" customFormat="1" ht="15" customHeight="1" x14ac:dyDescent="0.2">
      <c r="A51" s="102" t="s">
        <v>296</v>
      </c>
      <c r="B51" s="103">
        <f>B49/B12</f>
        <v>1.0753743190661478</v>
      </c>
      <c r="C51" s="103">
        <f>C49/C12</f>
        <v>0.61940373297577145</v>
      </c>
      <c r="D51" s="104"/>
      <c r="E51" s="103">
        <f>E49/E12</f>
        <v>0.64927673339843772</v>
      </c>
      <c r="F51" s="103"/>
      <c r="G51" s="103">
        <f>G49/G12</f>
        <v>1.5533763095879141</v>
      </c>
      <c r="H51" s="103">
        <f>H49/H12</f>
        <v>0.87696335718325324</v>
      </c>
      <c r="I51" s="83"/>
      <c r="J51" s="103">
        <f>J49/J12</f>
        <v>0.8975966965299722</v>
      </c>
      <c r="K51" s="83"/>
      <c r="L51" s="83"/>
    </row>
    <row r="52" spans="1:15" s="73" customFormat="1" ht="15" customHeight="1" x14ac:dyDescent="0.2">
      <c r="A52" s="102"/>
      <c r="B52" s="83"/>
      <c r="C52" s="83"/>
      <c r="D52" s="83"/>
      <c r="E52" s="83"/>
      <c r="F52" s="81"/>
      <c r="G52" s="81"/>
      <c r="H52" s="81"/>
      <c r="J52" s="81"/>
      <c r="K52" s="81"/>
      <c r="L52" s="81"/>
      <c r="M52" s="81"/>
      <c r="N52" s="81"/>
      <c r="O52" s="82"/>
    </row>
    <row r="53" spans="1:15" s="73" customFormat="1" ht="15" customHeight="1" x14ac:dyDescent="0.2">
      <c r="A53" s="88"/>
      <c r="B53" s="83"/>
      <c r="C53" s="83"/>
      <c r="D53" s="83"/>
      <c r="E53" s="83"/>
      <c r="F53" s="81"/>
      <c r="G53" s="81"/>
      <c r="H53" s="81"/>
      <c r="J53" s="81"/>
      <c r="K53" s="81"/>
      <c r="L53" s="81"/>
      <c r="M53" s="81"/>
      <c r="N53" s="81"/>
      <c r="O53" s="82"/>
    </row>
    <row r="54" spans="1:15" s="73" customFormat="1" ht="15" customHeight="1" x14ac:dyDescent="0.2">
      <c r="A54" s="88"/>
      <c r="B54" s="83"/>
      <c r="C54" s="83"/>
      <c r="D54" s="83"/>
      <c r="E54" s="83"/>
      <c r="F54" s="81"/>
      <c r="G54" s="81"/>
      <c r="H54" s="81"/>
      <c r="J54" s="81"/>
      <c r="K54" s="81"/>
      <c r="L54" s="81"/>
      <c r="M54" s="81"/>
      <c r="N54" s="81"/>
      <c r="O54" s="82"/>
    </row>
    <row r="55" spans="1:15" s="73" customFormat="1" ht="15" customHeight="1" x14ac:dyDescent="0.2">
      <c r="A55" s="88"/>
      <c r="B55" s="83"/>
      <c r="C55" s="83"/>
      <c r="D55" s="83"/>
      <c r="E55" s="83"/>
      <c r="F55" s="81"/>
      <c r="G55" s="81"/>
      <c r="H55" s="81"/>
      <c r="I55" s="81"/>
      <c r="J55" s="81"/>
      <c r="K55" s="81"/>
      <c r="L55" s="81"/>
      <c r="M55" s="81"/>
      <c r="N55" s="81"/>
      <c r="O55" s="82"/>
    </row>
    <row r="56" spans="1:15" s="73" customFormat="1" ht="15" customHeight="1" x14ac:dyDescent="0.2">
      <c r="A56" s="88"/>
      <c r="B56" s="83"/>
      <c r="C56" s="83"/>
      <c r="D56" s="83"/>
      <c r="E56" s="81"/>
      <c r="F56" s="81"/>
      <c r="G56" s="81"/>
      <c r="H56" s="81"/>
      <c r="I56" s="81"/>
      <c r="J56" s="81"/>
      <c r="K56" s="81"/>
      <c r="L56" s="81"/>
      <c r="M56" s="81"/>
      <c r="N56" s="82"/>
    </row>
    <row r="57" spans="1:15" s="73" customFormat="1" ht="15" customHeight="1" x14ac:dyDescent="0.2">
      <c r="A57" s="88"/>
      <c r="B57" s="83"/>
      <c r="C57" s="83"/>
      <c r="D57" s="83"/>
      <c r="E57" s="81"/>
      <c r="F57" s="81"/>
      <c r="G57" s="81"/>
      <c r="H57" s="81"/>
      <c r="I57" s="81"/>
      <c r="J57" s="81"/>
      <c r="K57" s="81"/>
      <c r="L57" s="81"/>
      <c r="M57" s="81"/>
      <c r="N57" s="82"/>
    </row>
    <row r="58" spans="1:15" s="73" customFormat="1" ht="15" customHeight="1" x14ac:dyDescent="0.2">
      <c r="A58" s="88"/>
      <c r="B58" s="83"/>
      <c r="C58" s="83"/>
      <c r="D58" s="83"/>
      <c r="E58" s="81"/>
      <c r="F58" s="81"/>
      <c r="G58" s="81"/>
      <c r="H58" s="81"/>
      <c r="I58" s="81"/>
      <c r="J58" s="81"/>
      <c r="K58" s="81"/>
      <c r="L58" s="81"/>
      <c r="M58" s="81"/>
      <c r="N58" s="82"/>
    </row>
    <row r="59" spans="1:15" s="73" customFormat="1" ht="15" customHeight="1" x14ac:dyDescent="0.2">
      <c r="A59" s="88"/>
      <c r="B59" s="83"/>
      <c r="C59" s="83"/>
      <c r="D59" s="83"/>
      <c r="E59" s="81"/>
      <c r="F59" s="81"/>
      <c r="G59" s="81"/>
      <c r="H59" s="81"/>
      <c r="I59" s="81"/>
      <c r="J59" s="81"/>
      <c r="K59" s="81"/>
      <c r="L59" s="81"/>
      <c r="M59" s="81"/>
      <c r="N59" s="82"/>
    </row>
    <row r="60" spans="1:15" s="73" customFormat="1" ht="15" customHeight="1" x14ac:dyDescent="0.2">
      <c r="A60" s="88"/>
      <c r="B60" s="83"/>
      <c r="C60" s="83"/>
      <c r="D60" s="83"/>
      <c r="E60" s="81"/>
      <c r="F60" s="81"/>
      <c r="G60" s="81"/>
      <c r="H60" s="81"/>
      <c r="I60" s="81"/>
      <c r="J60" s="81"/>
      <c r="K60" s="81"/>
      <c r="L60" s="81"/>
      <c r="M60" s="81"/>
      <c r="N60" s="82"/>
    </row>
    <row r="61" spans="1:15" s="73" customFormat="1" ht="15" customHeight="1" x14ac:dyDescent="0.2">
      <c r="A61" s="88"/>
      <c r="B61" s="83"/>
      <c r="C61" s="83"/>
      <c r="D61" s="83"/>
      <c r="E61" s="81"/>
      <c r="F61" s="81"/>
      <c r="G61" s="81"/>
      <c r="H61" s="81"/>
      <c r="I61" s="81"/>
      <c r="J61" s="81"/>
      <c r="K61" s="81"/>
      <c r="L61" s="81"/>
      <c r="M61" s="81"/>
      <c r="N61" s="82"/>
    </row>
    <row r="62" spans="1:15" s="73" customFormat="1" ht="15" customHeight="1" x14ac:dyDescent="0.2">
      <c r="A62" s="88"/>
      <c r="B62" s="83"/>
      <c r="C62" s="83"/>
      <c r="D62" s="83"/>
      <c r="E62" s="81"/>
      <c r="F62" s="81"/>
      <c r="G62" s="81"/>
      <c r="H62" s="81"/>
      <c r="I62" s="81"/>
      <c r="J62" s="81"/>
      <c r="K62" s="81"/>
      <c r="L62" s="81"/>
      <c r="M62" s="81"/>
      <c r="N62" s="82"/>
    </row>
    <row r="63" spans="1:15" s="73" customFormat="1" ht="15" customHeight="1" x14ac:dyDescent="0.2">
      <c r="A63" s="88"/>
      <c r="B63" s="83"/>
      <c r="C63" s="83"/>
      <c r="D63" s="83"/>
      <c r="E63" s="81"/>
      <c r="F63" s="81"/>
      <c r="G63" s="81"/>
      <c r="H63" s="81"/>
      <c r="I63" s="81"/>
      <c r="J63" s="81"/>
      <c r="K63" s="81"/>
      <c r="L63" s="81"/>
      <c r="M63" s="81"/>
      <c r="N63" s="82"/>
    </row>
    <row r="64" spans="1:15" s="73" customFormat="1" ht="15" customHeight="1" x14ac:dyDescent="0.2">
      <c r="A64" s="88"/>
      <c r="B64" s="83"/>
      <c r="C64" s="83"/>
      <c r="D64" s="83"/>
      <c r="E64" s="81"/>
      <c r="F64" s="81"/>
      <c r="G64" s="81"/>
      <c r="H64" s="81"/>
      <c r="I64" s="81"/>
      <c r="J64" s="81"/>
      <c r="K64" s="81"/>
      <c r="L64" s="81"/>
      <c r="M64" s="81"/>
      <c r="N64" s="82"/>
    </row>
    <row r="65" spans="1:15" s="73" customFormat="1" ht="15" customHeight="1" x14ac:dyDescent="0.2">
      <c r="A65" s="88"/>
      <c r="B65" s="83"/>
      <c r="C65" s="83"/>
      <c r="D65" s="83"/>
      <c r="E65" s="81"/>
      <c r="F65" s="81"/>
      <c r="G65" s="81"/>
      <c r="H65" s="81"/>
      <c r="I65" s="81"/>
      <c r="J65" s="81"/>
      <c r="K65" s="81"/>
      <c r="L65" s="81"/>
      <c r="M65" s="81"/>
      <c r="N65" s="82"/>
    </row>
    <row r="66" spans="1:15" s="73" customFormat="1" ht="15" customHeight="1" x14ac:dyDescent="0.2">
      <c r="A66" s="88"/>
      <c r="B66" s="83"/>
      <c r="C66" s="83"/>
      <c r="D66" s="83"/>
      <c r="E66" s="81"/>
      <c r="F66" s="81"/>
      <c r="G66" s="81"/>
      <c r="H66" s="81"/>
      <c r="I66" s="81"/>
      <c r="J66" s="81"/>
      <c r="K66" s="81"/>
      <c r="L66" s="81"/>
      <c r="M66" s="81"/>
      <c r="N66" s="82"/>
    </row>
    <row r="67" spans="1:15" s="73" customFormat="1" ht="15" customHeight="1" x14ac:dyDescent="0.2">
      <c r="A67" s="88"/>
      <c r="B67" s="83"/>
      <c r="C67" s="83"/>
      <c r="D67" s="83"/>
      <c r="E67" s="81"/>
      <c r="F67" s="81"/>
      <c r="G67" s="81"/>
      <c r="H67" s="81"/>
      <c r="I67" s="81"/>
      <c r="J67" s="81"/>
      <c r="K67" s="81"/>
      <c r="L67" s="81"/>
      <c r="M67" s="81"/>
      <c r="N67" s="82"/>
    </row>
    <row r="68" spans="1:15" s="73" customFormat="1" ht="15" customHeight="1" x14ac:dyDescent="0.2">
      <c r="A68" s="88"/>
      <c r="B68" s="83"/>
      <c r="C68" s="83"/>
      <c r="D68" s="83"/>
      <c r="E68" s="81"/>
      <c r="F68" s="81"/>
      <c r="G68" s="81"/>
      <c r="H68" s="81"/>
      <c r="I68" s="81"/>
      <c r="J68" s="81"/>
      <c r="K68" s="81"/>
      <c r="L68" s="81"/>
      <c r="M68" s="81"/>
      <c r="N68" s="82"/>
    </row>
    <row r="69" spans="1:15" s="87" customFormat="1" ht="11.25" x14ac:dyDescent="0.2">
      <c r="A69" s="88"/>
      <c r="B69" s="83"/>
      <c r="C69" s="83"/>
      <c r="D69" s="83"/>
      <c r="E69" s="81"/>
      <c r="F69" s="81"/>
      <c r="G69" s="81"/>
      <c r="H69" s="81"/>
      <c r="I69" s="81"/>
      <c r="J69" s="81"/>
      <c r="K69" s="81"/>
      <c r="L69" s="81"/>
      <c r="M69" s="84"/>
      <c r="N69" s="85"/>
      <c r="O69" s="86"/>
    </row>
    <row r="70" spans="1:15" s="87" customFormat="1" ht="11.25" x14ac:dyDescent="0.2">
      <c r="A70" s="88"/>
      <c r="B70" s="83"/>
      <c r="C70" s="83"/>
      <c r="D70" s="83"/>
      <c r="E70" s="81"/>
      <c r="F70" s="81"/>
      <c r="G70" s="81"/>
      <c r="H70" s="81"/>
      <c r="I70" s="81"/>
      <c r="J70" s="81"/>
      <c r="K70" s="81"/>
      <c r="L70" s="81"/>
      <c r="M70" s="84"/>
      <c r="N70" s="85"/>
      <c r="O70" s="86"/>
    </row>
    <row r="71" spans="1:15" s="87" customFormat="1" ht="11.25" x14ac:dyDescent="0.2">
      <c r="A71" s="88"/>
      <c r="B71" s="83"/>
      <c r="C71" s="83"/>
      <c r="D71" s="83"/>
      <c r="E71" s="81"/>
      <c r="F71" s="81"/>
      <c r="G71" s="81"/>
      <c r="H71" s="81"/>
      <c r="I71" s="81"/>
      <c r="J71" s="81"/>
      <c r="K71" s="81"/>
      <c r="L71" s="81"/>
      <c r="M71" s="84"/>
      <c r="N71" s="85"/>
      <c r="O71" s="86"/>
    </row>
    <row r="72" spans="1:15" s="87" customFormat="1" ht="11.25" x14ac:dyDescent="0.2">
      <c r="A72" s="88"/>
      <c r="B72" s="83"/>
      <c r="C72" s="83"/>
      <c r="D72" s="83"/>
      <c r="E72" s="81"/>
      <c r="F72" s="81"/>
      <c r="G72" s="81"/>
      <c r="H72" s="81"/>
      <c r="I72" s="81"/>
      <c r="J72" s="81"/>
      <c r="K72" s="81"/>
      <c r="L72" s="81"/>
      <c r="M72" s="84"/>
      <c r="N72" s="85"/>
      <c r="O72" s="86"/>
    </row>
    <row r="73" spans="1:15" s="87" customFormat="1" ht="11.25" x14ac:dyDescent="0.2">
      <c r="A73" s="88"/>
      <c r="B73" s="83"/>
      <c r="C73" s="83"/>
      <c r="D73" s="83"/>
      <c r="E73" s="81"/>
      <c r="F73" s="81"/>
      <c r="G73" s="81"/>
      <c r="H73" s="81"/>
      <c r="I73" s="81"/>
      <c r="J73" s="81"/>
      <c r="K73" s="81"/>
      <c r="L73" s="81"/>
      <c r="M73" s="84"/>
      <c r="N73" s="85"/>
      <c r="O73" s="86"/>
    </row>
    <row r="74" spans="1:15" s="87" customFormat="1" ht="11.25" x14ac:dyDescent="0.2">
      <c r="A74" s="88"/>
      <c r="B74" s="83"/>
      <c r="C74" s="83"/>
      <c r="D74" s="83"/>
      <c r="E74" s="81"/>
      <c r="F74" s="81"/>
      <c r="G74" s="81"/>
      <c r="H74" s="81"/>
      <c r="I74" s="81"/>
      <c r="J74" s="81"/>
      <c r="K74" s="81"/>
      <c r="L74" s="81"/>
      <c r="M74" s="84"/>
      <c r="N74" s="85"/>
      <c r="O74" s="86"/>
    </row>
    <row r="75" spans="1:15" s="87" customFormat="1" ht="11.25" x14ac:dyDescent="0.2">
      <c r="A75" s="88"/>
      <c r="B75" s="83"/>
      <c r="C75" s="83"/>
      <c r="D75" s="83"/>
      <c r="E75" s="81"/>
      <c r="F75" s="81"/>
      <c r="G75" s="81"/>
      <c r="H75" s="81"/>
      <c r="I75" s="81"/>
      <c r="J75" s="81"/>
      <c r="K75" s="81"/>
      <c r="L75" s="81"/>
      <c r="M75" s="84"/>
      <c r="N75" s="85"/>
      <c r="O75" s="86"/>
    </row>
    <row r="76" spans="1:15" s="87" customFormat="1" ht="11.25" x14ac:dyDescent="0.2">
      <c r="A76" s="88"/>
      <c r="B76" s="83"/>
      <c r="C76" s="83"/>
      <c r="D76" s="83"/>
      <c r="E76" s="81"/>
      <c r="F76" s="81"/>
      <c r="G76" s="81"/>
      <c r="H76" s="81"/>
      <c r="I76" s="81"/>
      <c r="J76" s="81"/>
      <c r="K76" s="81"/>
      <c r="L76" s="81"/>
      <c r="M76" s="84"/>
      <c r="N76" s="85"/>
      <c r="O76" s="86"/>
    </row>
    <row r="77" spans="1:15" s="87" customFormat="1" ht="11.25" x14ac:dyDescent="0.2">
      <c r="A77" s="88"/>
      <c r="B77" s="83"/>
      <c r="C77" s="83"/>
      <c r="D77" s="83"/>
      <c r="E77" s="81"/>
      <c r="F77" s="81"/>
      <c r="G77" s="81"/>
      <c r="H77" s="81"/>
      <c r="I77" s="81"/>
      <c r="J77" s="81"/>
      <c r="K77" s="81"/>
      <c r="L77" s="81"/>
      <c r="M77" s="84"/>
      <c r="N77" s="85"/>
      <c r="O77" s="86"/>
    </row>
    <row r="78" spans="1:15" s="87" customFormat="1" ht="11.25" x14ac:dyDescent="0.2">
      <c r="A78" s="88"/>
      <c r="B78" s="83"/>
      <c r="C78" s="83"/>
      <c r="D78" s="83"/>
      <c r="E78" s="81"/>
      <c r="F78" s="81"/>
      <c r="G78" s="81"/>
      <c r="H78" s="81"/>
      <c r="I78" s="81"/>
      <c r="J78" s="81"/>
      <c r="K78" s="81"/>
      <c r="L78" s="81"/>
      <c r="M78" s="84"/>
      <c r="N78" s="85"/>
      <c r="O78" s="86"/>
    </row>
    <row r="79" spans="1:15" s="87" customFormat="1" ht="11.25" x14ac:dyDescent="0.2">
      <c r="A79" s="88"/>
      <c r="B79" s="83"/>
      <c r="C79" s="83"/>
      <c r="D79" s="83"/>
      <c r="E79" s="81"/>
      <c r="F79" s="81"/>
      <c r="G79" s="81"/>
      <c r="H79" s="81"/>
      <c r="I79" s="81"/>
      <c r="J79" s="81"/>
      <c r="K79" s="81"/>
      <c r="L79" s="81"/>
      <c r="M79" s="84"/>
      <c r="N79" s="85"/>
      <c r="O79" s="86"/>
    </row>
    <row r="80" spans="1:15" s="87" customFormat="1" ht="11.25" x14ac:dyDescent="0.2">
      <c r="A80" s="88"/>
      <c r="B80" s="83"/>
      <c r="C80" s="83"/>
      <c r="D80" s="83"/>
      <c r="E80" s="81"/>
      <c r="F80" s="81"/>
      <c r="G80" s="81"/>
      <c r="H80" s="81"/>
      <c r="I80" s="81"/>
      <c r="J80" s="81"/>
      <c r="K80" s="81"/>
      <c r="L80" s="81"/>
      <c r="M80" s="84"/>
      <c r="N80" s="85"/>
      <c r="O80" s="86"/>
    </row>
    <row r="81" spans="1:15" s="87" customFormat="1" ht="11.25" x14ac:dyDescent="0.2">
      <c r="A81" s="88"/>
      <c r="B81" s="83"/>
      <c r="C81" s="83"/>
      <c r="D81" s="83"/>
      <c r="E81" s="81"/>
      <c r="F81" s="81"/>
      <c r="G81" s="81"/>
      <c r="H81" s="81"/>
      <c r="I81" s="81"/>
      <c r="J81" s="81"/>
      <c r="K81" s="81"/>
      <c r="L81" s="81"/>
      <c r="M81" s="84"/>
      <c r="N81" s="85"/>
      <c r="O81" s="86"/>
    </row>
    <row r="82" spans="1:15" s="87" customFormat="1" ht="11.25" x14ac:dyDescent="0.2">
      <c r="A82" s="88"/>
      <c r="B82" s="83"/>
      <c r="C82" s="83"/>
      <c r="D82" s="83"/>
      <c r="E82" s="81"/>
      <c r="F82" s="81"/>
      <c r="G82" s="81"/>
      <c r="H82" s="81"/>
      <c r="I82" s="81"/>
      <c r="J82" s="81"/>
      <c r="K82" s="81"/>
      <c r="L82" s="81"/>
      <c r="M82" s="84"/>
      <c r="N82" s="85"/>
      <c r="O82" s="86"/>
    </row>
    <row r="83" spans="1:15" s="87" customFormat="1" ht="11.25" x14ac:dyDescent="0.2">
      <c r="A83" s="88"/>
      <c r="B83" s="83"/>
      <c r="C83" s="83"/>
      <c r="D83" s="83"/>
      <c r="E83" s="81"/>
      <c r="F83" s="81"/>
      <c r="G83" s="81"/>
      <c r="H83" s="81"/>
      <c r="I83" s="81"/>
      <c r="J83" s="81"/>
      <c r="K83" s="81"/>
      <c r="L83" s="81"/>
      <c r="M83" s="84"/>
      <c r="N83" s="85"/>
      <c r="O83" s="86"/>
    </row>
    <row r="84" spans="1:15" s="87" customFormat="1" ht="11.25" x14ac:dyDescent="0.2">
      <c r="A84" s="88"/>
      <c r="B84" s="83"/>
      <c r="C84" s="83"/>
      <c r="D84" s="83"/>
      <c r="E84" s="81"/>
      <c r="F84" s="81"/>
      <c r="G84" s="81"/>
      <c r="H84" s="81"/>
      <c r="I84" s="81"/>
      <c r="J84" s="81"/>
      <c r="K84" s="81"/>
      <c r="L84" s="81"/>
      <c r="M84" s="84"/>
      <c r="N84" s="85"/>
      <c r="O84" s="86"/>
    </row>
    <row r="85" spans="1:15" s="87" customFormat="1" ht="11.25" x14ac:dyDescent="0.2">
      <c r="A85" s="88"/>
      <c r="B85" s="83"/>
      <c r="C85" s="83"/>
      <c r="D85" s="83"/>
      <c r="E85" s="81"/>
      <c r="F85" s="81"/>
      <c r="G85" s="81"/>
      <c r="H85" s="81"/>
      <c r="I85" s="81"/>
      <c r="J85" s="81"/>
      <c r="K85" s="81"/>
      <c r="L85" s="81"/>
      <c r="M85" s="84"/>
      <c r="N85" s="85"/>
      <c r="O85" s="86"/>
    </row>
    <row r="86" spans="1:15" s="87" customFormat="1" ht="11.25" x14ac:dyDescent="0.2">
      <c r="A86" s="88"/>
      <c r="B86" s="83"/>
      <c r="C86" s="83"/>
      <c r="D86" s="83"/>
      <c r="E86" s="81"/>
      <c r="F86" s="81"/>
      <c r="G86" s="81"/>
      <c r="H86" s="81"/>
      <c r="I86" s="81"/>
      <c r="J86" s="81"/>
      <c r="K86" s="81"/>
      <c r="L86" s="81"/>
      <c r="M86" s="84"/>
      <c r="N86" s="85"/>
      <c r="O86" s="86"/>
    </row>
    <row r="87" spans="1:15" s="87" customFormat="1" ht="11.25" x14ac:dyDescent="0.2">
      <c r="A87" s="88"/>
      <c r="B87" s="83"/>
      <c r="C87" s="83"/>
      <c r="D87" s="83"/>
      <c r="E87" s="81"/>
      <c r="F87" s="81"/>
      <c r="G87" s="81"/>
      <c r="H87" s="81"/>
      <c r="I87" s="81"/>
      <c r="J87" s="81"/>
      <c r="K87" s="81"/>
      <c r="L87" s="81"/>
      <c r="M87" s="84"/>
      <c r="N87" s="85"/>
      <c r="O87" s="86"/>
    </row>
    <row r="88" spans="1:15" s="87" customFormat="1" ht="11.25" x14ac:dyDescent="0.2">
      <c r="A88" s="88"/>
      <c r="B88" s="83"/>
      <c r="C88" s="83"/>
      <c r="D88" s="83"/>
      <c r="E88" s="81"/>
      <c r="F88" s="81"/>
      <c r="G88" s="81"/>
      <c r="H88" s="81"/>
      <c r="I88" s="81"/>
      <c r="J88" s="81"/>
      <c r="K88" s="81"/>
      <c r="L88" s="81"/>
      <c r="M88" s="84"/>
      <c r="N88" s="85"/>
      <c r="O88" s="86"/>
    </row>
    <row r="89" spans="1:15" s="87" customFormat="1" ht="11.25" x14ac:dyDescent="0.2">
      <c r="A89" s="88"/>
      <c r="B89" s="83"/>
      <c r="C89" s="83"/>
      <c r="D89" s="83"/>
      <c r="E89" s="81"/>
      <c r="F89" s="81"/>
      <c r="G89" s="81"/>
      <c r="H89" s="81"/>
      <c r="I89" s="81"/>
      <c r="J89" s="81"/>
      <c r="K89" s="81"/>
      <c r="L89" s="81"/>
      <c r="M89" s="84"/>
      <c r="N89" s="85"/>
      <c r="O89" s="86"/>
    </row>
    <row r="90" spans="1:15" s="87" customFormat="1" ht="11.25" x14ac:dyDescent="0.2">
      <c r="A90" s="88"/>
      <c r="B90" s="83"/>
      <c r="C90" s="83"/>
      <c r="D90" s="83"/>
      <c r="E90" s="81"/>
      <c r="F90" s="81"/>
      <c r="G90" s="81"/>
      <c r="H90" s="81"/>
      <c r="I90" s="81"/>
      <c r="J90" s="81"/>
      <c r="K90" s="81"/>
      <c r="L90" s="81"/>
      <c r="M90" s="84"/>
      <c r="N90" s="85"/>
      <c r="O90" s="86"/>
    </row>
    <row r="91" spans="1:15" s="87" customFormat="1" ht="11.25" x14ac:dyDescent="0.2">
      <c r="A91" s="88"/>
      <c r="B91" s="83"/>
      <c r="C91" s="83"/>
      <c r="D91" s="83"/>
      <c r="E91" s="81"/>
      <c r="F91" s="81"/>
      <c r="G91" s="81"/>
      <c r="H91" s="81"/>
      <c r="I91" s="81"/>
      <c r="J91" s="81"/>
      <c r="K91" s="81"/>
      <c r="L91" s="81"/>
      <c r="M91" s="84"/>
      <c r="N91" s="85"/>
      <c r="O91" s="86"/>
    </row>
    <row r="92" spans="1:15" s="87" customFormat="1" ht="11.25" x14ac:dyDescent="0.2">
      <c r="A92" s="88"/>
      <c r="B92" s="83"/>
      <c r="C92" s="83"/>
      <c r="D92" s="83"/>
      <c r="E92" s="81"/>
      <c r="F92" s="81"/>
      <c r="G92" s="81"/>
      <c r="H92" s="81"/>
      <c r="I92" s="81"/>
      <c r="J92" s="81"/>
      <c r="K92" s="81"/>
      <c r="L92" s="81"/>
      <c r="M92" s="84"/>
      <c r="N92" s="85"/>
      <c r="O92" s="86"/>
    </row>
    <row r="93" spans="1:15" s="87" customFormat="1" ht="11.25" x14ac:dyDescent="0.2">
      <c r="A93" s="88"/>
      <c r="B93" s="83"/>
      <c r="C93" s="83"/>
      <c r="D93" s="83"/>
      <c r="E93" s="81"/>
      <c r="F93" s="81"/>
      <c r="G93" s="81"/>
      <c r="H93" s="81"/>
      <c r="I93" s="81"/>
      <c r="J93" s="81"/>
      <c r="K93" s="81"/>
      <c r="L93" s="81"/>
      <c r="M93" s="84"/>
      <c r="N93" s="85"/>
      <c r="O93" s="86"/>
    </row>
    <row r="94" spans="1:15" s="87" customFormat="1" ht="11.25" x14ac:dyDescent="0.2">
      <c r="A94" s="88"/>
      <c r="B94" s="83"/>
      <c r="C94" s="83"/>
      <c r="D94" s="83"/>
      <c r="E94" s="81"/>
      <c r="F94" s="81"/>
      <c r="G94" s="81"/>
      <c r="H94" s="81"/>
      <c r="I94" s="81"/>
      <c r="J94" s="81"/>
      <c r="K94" s="81"/>
      <c r="L94" s="81"/>
      <c r="M94" s="84"/>
      <c r="N94" s="85"/>
      <c r="O94" s="86"/>
    </row>
    <row r="95" spans="1:15" s="87" customFormat="1" ht="11.25" x14ac:dyDescent="0.2">
      <c r="A95" s="88"/>
      <c r="B95" s="83"/>
      <c r="C95" s="83"/>
      <c r="D95" s="83"/>
      <c r="E95" s="81"/>
      <c r="F95" s="81"/>
      <c r="G95" s="81"/>
      <c r="H95" s="81"/>
      <c r="I95" s="81"/>
      <c r="J95" s="81"/>
      <c r="K95" s="81"/>
      <c r="L95" s="81"/>
      <c r="M95" s="84"/>
      <c r="N95" s="85"/>
      <c r="O95" s="86"/>
    </row>
    <row r="96" spans="1:15" s="87" customFormat="1" ht="11.25" x14ac:dyDescent="0.2">
      <c r="A96" s="88"/>
      <c r="B96" s="83"/>
      <c r="C96" s="83"/>
      <c r="D96" s="83"/>
      <c r="E96" s="81"/>
      <c r="F96" s="81"/>
      <c r="G96" s="81"/>
      <c r="H96" s="81"/>
      <c r="I96" s="81"/>
      <c r="J96" s="81"/>
      <c r="K96" s="81"/>
      <c r="L96" s="81"/>
      <c r="M96" s="84"/>
      <c r="N96" s="85"/>
      <c r="O96" s="86"/>
    </row>
    <row r="97" spans="1:15" s="87" customFormat="1" ht="11.25" x14ac:dyDescent="0.2">
      <c r="A97" s="88"/>
      <c r="B97" s="83"/>
      <c r="C97" s="83"/>
      <c r="D97" s="83"/>
      <c r="E97" s="81"/>
      <c r="F97" s="81"/>
      <c r="G97" s="81"/>
      <c r="H97" s="81"/>
      <c r="I97" s="81"/>
      <c r="J97" s="81"/>
      <c r="K97" s="81"/>
      <c r="L97" s="81"/>
      <c r="M97" s="84"/>
      <c r="N97" s="85"/>
      <c r="O97" s="86"/>
    </row>
    <row r="98" spans="1:15" s="87" customFormat="1" ht="11.25" x14ac:dyDescent="0.2">
      <c r="A98" s="88"/>
      <c r="B98" s="83"/>
      <c r="C98" s="83"/>
      <c r="D98" s="83"/>
      <c r="E98" s="81"/>
      <c r="F98" s="81"/>
      <c r="G98" s="81"/>
      <c r="H98" s="81"/>
      <c r="I98" s="81"/>
      <c r="J98" s="81"/>
      <c r="K98" s="81"/>
      <c r="L98" s="81"/>
      <c r="M98" s="84"/>
      <c r="N98" s="85"/>
      <c r="O98" s="86"/>
    </row>
    <row r="99" spans="1:15" s="87" customFormat="1" ht="11.25" x14ac:dyDescent="0.2">
      <c r="A99" s="88"/>
      <c r="B99" s="83"/>
      <c r="C99" s="83"/>
      <c r="D99" s="83"/>
      <c r="E99" s="81"/>
      <c r="F99" s="81"/>
      <c r="G99" s="81"/>
      <c r="H99" s="81"/>
      <c r="I99" s="81"/>
      <c r="J99" s="81"/>
      <c r="K99" s="81"/>
      <c r="L99" s="81"/>
      <c r="M99" s="84"/>
      <c r="N99" s="85"/>
      <c r="O99" s="86"/>
    </row>
    <row r="100" spans="1:15" s="87" customFormat="1" ht="11.25" x14ac:dyDescent="0.2">
      <c r="A100" s="88"/>
      <c r="B100" s="83"/>
      <c r="C100" s="83"/>
      <c r="D100" s="83"/>
      <c r="E100" s="81"/>
      <c r="F100" s="81"/>
      <c r="G100" s="81"/>
      <c r="H100" s="81"/>
      <c r="I100" s="81"/>
      <c r="J100" s="81"/>
      <c r="K100" s="81"/>
      <c r="L100" s="81"/>
      <c r="M100" s="84"/>
      <c r="N100" s="85"/>
      <c r="O100" s="86"/>
    </row>
    <row r="101" spans="1:15" s="87" customFormat="1" ht="11.25" x14ac:dyDescent="0.2">
      <c r="A101" s="88"/>
      <c r="B101" s="73"/>
      <c r="C101" s="73"/>
      <c r="D101" s="73"/>
      <c r="E101" s="81"/>
      <c r="F101" s="81"/>
      <c r="G101" s="81"/>
      <c r="H101" s="81"/>
      <c r="I101" s="81"/>
      <c r="J101" s="81"/>
      <c r="K101" s="81"/>
      <c r="L101" s="81"/>
      <c r="M101" s="84"/>
      <c r="N101" s="85"/>
      <c r="O101" s="86"/>
    </row>
    <row r="102" spans="1:15" s="87" customFormat="1" ht="11.25" x14ac:dyDescent="0.2">
      <c r="A102" s="88"/>
      <c r="B102" s="73"/>
      <c r="C102" s="73"/>
      <c r="D102" s="73"/>
      <c r="E102" s="81"/>
      <c r="F102" s="81"/>
      <c r="G102" s="81"/>
      <c r="H102" s="81"/>
      <c r="I102" s="81"/>
      <c r="J102" s="81"/>
      <c r="K102" s="81"/>
      <c r="L102" s="81"/>
      <c r="M102" s="84"/>
      <c r="N102" s="85"/>
      <c r="O102" s="86"/>
    </row>
    <row r="103" spans="1:15" s="87" customFormat="1" ht="11.25" x14ac:dyDescent="0.2">
      <c r="A103" s="88"/>
      <c r="B103" s="73"/>
      <c r="C103" s="73"/>
      <c r="D103" s="73"/>
      <c r="E103" s="81"/>
      <c r="F103" s="81"/>
      <c r="G103" s="81"/>
      <c r="H103" s="81"/>
      <c r="I103" s="81"/>
      <c r="J103" s="81"/>
      <c r="K103" s="81"/>
      <c r="L103" s="81"/>
      <c r="M103" s="84"/>
      <c r="N103" s="85"/>
      <c r="O103" s="86"/>
    </row>
    <row r="104" spans="1:15" s="87" customFormat="1" ht="11.25" x14ac:dyDescent="0.2">
      <c r="A104" s="88"/>
      <c r="B104" s="73"/>
      <c r="C104" s="73"/>
      <c r="D104" s="73"/>
      <c r="E104" s="81"/>
      <c r="F104" s="81"/>
      <c r="G104" s="81"/>
      <c r="H104" s="81"/>
      <c r="I104" s="81"/>
      <c r="J104" s="81"/>
      <c r="K104" s="81"/>
      <c r="L104" s="81"/>
      <c r="M104" s="84"/>
      <c r="N104" s="85"/>
      <c r="O104" s="86"/>
    </row>
    <row r="105" spans="1:15" s="87" customFormat="1" ht="11.25" x14ac:dyDescent="0.2">
      <c r="A105" s="88"/>
      <c r="B105" s="73"/>
      <c r="C105" s="73"/>
      <c r="D105" s="73"/>
      <c r="E105" s="81"/>
      <c r="F105" s="81"/>
      <c r="G105" s="81"/>
      <c r="H105" s="81"/>
      <c r="I105" s="81"/>
      <c r="J105" s="81"/>
      <c r="K105" s="81"/>
      <c r="L105" s="81"/>
      <c r="M105" s="84"/>
      <c r="N105" s="85"/>
      <c r="O105" s="86"/>
    </row>
    <row r="106" spans="1:15" s="87" customFormat="1" ht="11.25" x14ac:dyDescent="0.2">
      <c r="A106" s="88"/>
      <c r="B106" s="73"/>
      <c r="C106" s="73"/>
      <c r="D106" s="73"/>
      <c r="E106" s="81"/>
      <c r="F106" s="81"/>
      <c r="G106" s="81"/>
      <c r="H106" s="81"/>
      <c r="I106" s="81"/>
      <c r="J106" s="81"/>
      <c r="K106" s="81"/>
      <c r="L106" s="81"/>
      <c r="M106" s="84"/>
      <c r="N106" s="85"/>
      <c r="O106" s="86"/>
    </row>
    <row r="107" spans="1:15" s="87" customFormat="1" ht="11.25" x14ac:dyDescent="0.2">
      <c r="A107" s="88"/>
      <c r="B107" s="73"/>
      <c r="C107" s="73"/>
      <c r="D107" s="73"/>
      <c r="E107" s="81"/>
      <c r="F107" s="81"/>
      <c r="G107" s="81"/>
      <c r="H107" s="81"/>
      <c r="I107" s="81"/>
      <c r="J107" s="81"/>
      <c r="K107" s="81"/>
      <c r="L107" s="81"/>
      <c r="M107" s="84"/>
      <c r="N107" s="85"/>
      <c r="O107" s="86"/>
    </row>
    <row r="108" spans="1:15" s="87" customFormat="1" ht="11.25" x14ac:dyDescent="0.2">
      <c r="A108" s="88"/>
      <c r="B108" s="73"/>
      <c r="C108" s="73"/>
      <c r="D108" s="73"/>
      <c r="E108" s="81"/>
      <c r="F108" s="81"/>
      <c r="G108" s="81"/>
      <c r="H108" s="81"/>
      <c r="I108" s="81"/>
      <c r="J108" s="81"/>
      <c r="K108" s="81"/>
      <c r="L108" s="81"/>
      <c r="M108" s="84"/>
      <c r="N108" s="85"/>
      <c r="O108" s="86"/>
    </row>
    <row r="109" spans="1:15" s="87" customFormat="1" ht="11.25" x14ac:dyDescent="0.2">
      <c r="A109" s="88"/>
      <c r="B109" s="73"/>
      <c r="C109" s="73"/>
      <c r="D109" s="73"/>
      <c r="E109" s="81"/>
      <c r="F109" s="81"/>
      <c r="G109" s="81"/>
      <c r="H109" s="81"/>
      <c r="I109" s="81"/>
      <c r="J109" s="81"/>
      <c r="K109" s="81"/>
      <c r="L109" s="81"/>
      <c r="M109" s="84"/>
      <c r="N109" s="85"/>
      <c r="O109" s="86"/>
    </row>
    <row r="110" spans="1:15" s="87" customFormat="1" ht="11.25" x14ac:dyDescent="0.2">
      <c r="A110" s="88"/>
      <c r="B110" s="73"/>
      <c r="C110" s="73"/>
      <c r="D110" s="73"/>
      <c r="E110" s="81"/>
      <c r="F110" s="81"/>
      <c r="G110" s="81"/>
      <c r="H110" s="81"/>
      <c r="I110" s="81"/>
      <c r="J110" s="81"/>
      <c r="K110" s="81"/>
      <c r="L110" s="81"/>
      <c r="M110" s="84"/>
      <c r="N110" s="85"/>
      <c r="O110" s="86"/>
    </row>
    <row r="111" spans="1:15" s="87" customFormat="1" ht="11.25" x14ac:dyDescent="0.2">
      <c r="A111" s="88"/>
      <c r="B111" s="73"/>
      <c r="C111" s="73"/>
      <c r="D111" s="73"/>
      <c r="E111" s="81"/>
      <c r="F111" s="81"/>
      <c r="G111" s="81"/>
      <c r="H111" s="81"/>
      <c r="I111" s="81"/>
      <c r="J111" s="81"/>
      <c r="K111" s="81"/>
      <c r="L111" s="81"/>
      <c r="M111" s="84"/>
      <c r="N111" s="85"/>
      <c r="O111" s="86"/>
    </row>
    <row r="112" spans="1:15" s="87" customFormat="1" ht="11.25" x14ac:dyDescent="0.2">
      <c r="A112" s="88"/>
      <c r="B112" s="73"/>
      <c r="C112" s="73"/>
      <c r="D112" s="73"/>
      <c r="E112" s="81"/>
      <c r="F112" s="81"/>
      <c r="G112" s="81"/>
      <c r="H112" s="81"/>
      <c r="I112" s="81"/>
      <c r="J112" s="81"/>
      <c r="K112" s="81"/>
      <c r="L112" s="81"/>
      <c r="M112" s="84"/>
      <c r="N112" s="85"/>
      <c r="O112" s="86"/>
    </row>
    <row r="113" spans="1:15" s="87" customFormat="1" ht="11.25" x14ac:dyDescent="0.2">
      <c r="A113" s="88"/>
      <c r="B113" s="73"/>
      <c r="C113" s="73"/>
      <c r="D113" s="73"/>
      <c r="E113" s="81"/>
      <c r="F113" s="81"/>
      <c r="G113" s="81"/>
      <c r="H113" s="81"/>
      <c r="I113" s="81"/>
      <c r="J113" s="81"/>
      <c r="K113" s="81"/>
      <c r="L113" s="81"/>
      <c r="M113" s="84"/>
      <c r="N113" s="85"/>
      <c r="O113" s="86"/>
    </row>
    <row r="114" spans="1:15" s="87" customFormat="1" ht="11.25" x14ac:dyDescent="0.2">
      <c r="A114" s="88"/>
      <c r="B114" s="73"/>
      <c r="C114" s="73"/>
      <c r="D114" s="73"/>
      <c r="E114" s="81"/>
      <c r="F114" s="81"/>
      <c r="G114" s="81"/>
      <c r="H114" s="81"/>
      <c r="I114" s="81"/>
      <c r="J114" s="81"/>
      <c r="K114" s="81"/>
      <c r="L114" s="81"/>
      <c r="M114" s="84"/>
      <c r="N114" s="85"/>
      <c r="O114" s="86"/>
    </row>
    <row r="115" spans="1:15" s="87" customFormat="1" ht="11.25" x14ac:dyDescent="0.2">
      <c r="A115" s="88"/>
      <c r="B115" s="73"/>
      <c r="C115" s="73"/>
      <c r="D115" s="73"/>
      <c r="E115" s="81"/>
      <c r="F115" s="81"/>
      <c r="G115" s="81"/>
      <c r="H115" s="81"/>
      <c r="I115" s="81"/>
      <c r="J115" s="81"/>
      <c r="K115" s="81"/>
      <c r="L115" s="81"/>
      <c r="M115" s="84"/>
      <c r="N115" s="85"/>
      <c r="O115" s="86"/>
    </row>
    <row r="116" spans="1:15" s="87" customFormat="1" ht="11.25" x14ac:dyDescent="0.2">
      <c r="A116" s="88"/>
      <c r="B116" s="73"/>
      <c r="C116" s="73"/>
      <c r="D116" s="73"/>
      <c r="E116" s="81"/>
      <c r="F116" s="81"/>
      <c r="G116" s="81"/>
      <c r="H116" s="81"/>
      <c r="I116" s="81"/>
      <c r="J116" s="81"/>
      <c r="K116" s="81"/>
      <c r="L116" s="81"/>
      <c r="M116" s="84"/>
      <c r="N116" s="85"/>
      <c r="O116" s="86"/>
    </row>
    <row r="117" spans="1:15" s="87" customFormat="1" ht="11.25" x14ac:dyDescent="0.2">
      <c r="A117" s="88"/>
      <c r="B117" s="73"/>
      <c r="C117" s="73"/>
      <c r="D117" s="73"/>
      <c r="E117" s="81"/>
      <c r="F117" s="81"/>
      <c r="G117" s="81"/>
      <c r="H117" s="81"/>
      <c r="I117" s="81"/>
      <c r="J117" s="81"/>
      <c r="K117" s="81"/>
      <c r="L117" s="81"/>
      <c r="M117" s="84"/>
      <c r="N117" s="85"/>
      <c r="O117" s="86"/>
    </row>
    <row r="118" spans="1:15" s="87" customFormat="1" ht="11.25" x14ac:dyDescent="0.2">
      <c r="A118" s="88"/>
      <c r="B118" s="73"/>
      <c r="C118" s="73"/>
      <c r="D118" s="73"/>
      <c r="E118" s="81"/>
      <c r="F118" s="81"/>
      <c r="G118" s="81"/>
      <c r="H118" s="81"/>
      <c r="I118" s="81"/>
      <c r="J118" s="81"/>
      <c r="K118" s="81"/>
      <c r="L118" s="81"/>
      <c r="M118" s="84"/>
      <c r="N118" s="85"/>
      <c r="O118" s="86"/>
    </row>
    <row r="119" spans="1:15" s="87" customFormat="1" ht="11.25" x14ac:dyDescent="0.2">
      <c r="A119" s="88"/>
      <c r="B119" s="73"/>
      <c r="C119" s="73"/>
      <c r="D119" s="73"/>
      <c r="E119" s="81"/>
      <c r="F119" s="81"/>
      <c r="G119" s="81"/>
      <c r="H119" s="81"/>
      <c r="I119" s="81"/>
      <c r="J119" s="81"/>
      <c r="K119" s="81"/>
      <c r="L119" s="81"/>
      <c r="M119" s="84"/>
      <c r="N119" s="85"/>
      <c r="O119" s="86"/>
    </row>
    <row r="120" spans="1:15" s="87" customFormat="1" ht="11.25" x14ac:dyDescent="0.2">
      <c r="A120" s="88"/>
      <c r="B120" s="73"/>
      <c r="C120" s="73"/>
      <c r="D120" s="73"/>
      <c r="E120" s="81"/>
      <c r="F120" s="81"/>
      <c r="G120" s="81"/>
      <c r="H120" s="81"/>
      <c r="I120" s="81"/>
      <c r="J120" s="81"/>
      <c r="K120" s="81"/>
      <c r="L120" s="81"/>
      <c r="M120" s="84"/>
      <c r="N120" s="85"/>
      <c r="O120" s="86"/>
    </row>
    <row r="121" spans="1:15" s="87" customFormat="1" ht="11.25" x14ac:dyDescent="0.2">
      <c r="A121" s="88"/>
      <c r="B121" s="73"/>
      <c r="C121" s="73"/>
      <c r="D121" s="73"/>
      <c r="E121" s="81"/>
      <c r="F121" s="81"/>
      <c r="G121" s="81"/>
      <c r="H121" s="81"/>
      <c r="I121" s="81"/>
      <c r="J121" s="81"/>
      <c r="K121" s="81"/>
      <c r="L121" s="81"/>
      <c r="M121" s="84"/>
      <c r="N121" s="85"/>
      <c r="O121" s="86"/>
    </row>
    <row r="122" spans="1:15" s="87" customFormat="1" ht="11.25" x14ac:dyDescent="0.2">
      <c r="A122" s="88"/>
      <c r="B122" s="73"/>
      <c r="C122" s="73"/>
      <c r="D122" s="73"/>
      <c r="E122" s="81"/>
      <c r="F122" s="81"/>
      <c r="G122" s="81"/>
      <c r="H122" s="81"/>
      <c r="I122" s="81"/>
      <c r="J122" s="81"/>
      <c r="K122" s="81"/>
      <c r="L122" s="81"/>
      <c r="M122" s="84"/>
      <c r="N122" s="85"/>
      <c r="O122" s="86"/>
    </row>
    <row r="123" spans="1:15" s="87" customFormat="1" ht="11.25" x14ac:dyDescent="0.2">
      <c r="A123" s="88"/>
      <c r="B123" s="73"/>
      <c r="C123" s="73"/>
      <c r="D123" s="73"/>
      <c r="E123" s="81"/>
      <c r="F123" s="81"/>
      <c r="G123" s="81"/>
      <c r="H123" s="81"/>
      <c r="I123" s="81"/>
      <c r="J123" s="81"/>
      <c r="K123" s="81"/>
      <c r="L123" s="81"/>
      <c r="M123" s="84"/>
      <c r="N123" s="85"/>
      <c r="O123" s="86"/>
    </row>
    <row r="124" spans="1:15" s="87" customFormat="1" ht="11.25" x14ac:dyDescent="0.2">
      <c r="A124" s="88"/>
      <c r="B124" s="73"/>
      <c r="C124" s="73"/>
      <c r="D124" s="73"/>
      <c r="E124" s="81"/>
      <c r="F124" s="81"/>
      <c r="G124" s="81"/>
      <c r="H124" s="81"/>
      <c r="I124" s="81"/>
      <c r="J124" s="81"/>
      <c r="K124" s="81"/>
      <c r="L124" s="81"/>
      <c r="M124" s="84"/>
      <c r="N124" s="85"/>
      <c r="O124" s="86"/>
    </row>
    <row r="125" spans="1:15" s="87" customFormat="1" ht="11.25" x14ac:dyDescent="0.2">
      <c r="A125" s="88"/>
      <c r="B125" s="73"/>
      <c r="C125" s="73"/>
      <c r="D125" s="73"/>
      <c r="E125" s="81"/>
      <c r="F125" s="81"/>
      <c r="G125" s="81"/>
      <c r="H125" s="81"/>
      <c r="I125" s="81"/>
      <c r="J125" s="81"/>
      <c r="K125" s="81"/>
      <c r="L125" s="81"/>
      <c r="M125" s="84"/>
      <c r="N125" s="85"/>
      <c r="O125" s="86"/>
    </row>
    <row r="126" spans="1:15" s="87" customFormat="1" ht="11.25" x14ac:dyDescent="0.2">
      <c r="A126" s="88"/>
      <c r="B126" s="73"/>
      <c r="C126" s="73"/>
      <c r="D126" s="73"/>
      <c r="E126" s="81"/>
      <c r="F126" s="81"/>
      <c r="G126" s="81"/>
      <c r="H126" s="81"/>
      <c r="I126" s="81"/>
      <c r="J126" s="81"/>
      <c r="K126" s="81"/>
      <c r="L126" s="81"/>
      <c r="M126" s="84"/>
      <c r="N126" s="85"/>
      <c r="O126" s="86"/>
    </row>
    <row r="127" spans="1:15" s="87" customFormat="1" ht="11.25" x14ac:dyDescent="0.2">
      <c r="A127" s="88"/>
      <c r="B127" s="73"/>
      <c r="C127" s="73"/>
      <c r="D127" s="73"/>
      <c r="E127" s="81"/>
      <c r="F127" s="81"/>
      <c r="G127" s="81"/>
      <c r="H127" s="81"/>
      <c r="I127" s="81"/>
      <c r="J127" s="81"/>
      <c r="K127" s="81"/>
      <c r="L127" s="81"/>
      <c r="M127" s="84"/>
      <c r="N127" s="85"/>
      <c r="O127" s="86"/>
    </row>
    <row r="128" spans="1:15" s="87" customFormat="1" ht="11.25" x14ac:dyDescent="0.2">
      <c r="A128" s="88"/>
      <c r="B128" s="73"/>
      <c r="C128" s="73"/>
      <c r="D128" s="73"/>
      <c r="E128" s="81"/>
      <c r="F128" s="81"/>
      <c r="G128" s="81"/>
      <c r="H128" s="81"/>
      <c r="I128" s="81"/>
      <c r="J128" s="81"/>
      <c r="K128" s="81"/>
      <c r="L128" s="81"/>
      <c r="M128" s="84"/>
      <c r="N128" s="85"/>
      <c r="O128" s="86"/>
    </row>
    <row r="129" spans="1:15" s="87" customFormat="1" ht="11.25" x14ac:dyDescent="0.2">
      <c r="A129" s="88"/>
      <c r="B129" s="73"/>
      <c r="C129" s="73"/>
      <c r="D129" s="73"/>
      <c r="E129" s="81"/>
      <c r="F129" s="81"/>
      <c r="G129" s="81"/>
      <c r="H129" s="81"/>
      <c r="I129" s="81"/>
      <c r="J129" s="81"/>
      <c r="K129" s="81"/>
      <c r="L129" s="81"/>
      <c r="M129" s="84"/>
      <c r="N129" s="85"/>
      <c r="O129" s="86"/>
    </row>
    <row r="130" spans="1:15" s="87" customFormat="1" ht="11.25" x14ac:dyDescent="0.2">
      <c r="A130" s="88"/>
      <c r="B130" s="73"/>
      <c r="C130" s="73"/>
      <c r="D130" s="73"/>
      <c r="E130" s="81"/>
      <c r="F130" s="81"/>
      <c r="G130" s="81"/>
      <c r="H130" s="81"/>
      <c r="I130" s="81"/>
      <c r="J130" s="81"/>
      <c r="K130" s="81"/>
      <c r="L130" s="81"/>
      <c r="M130" s="84"/>
      <c r="N130" s="85"/>
      <c r="O130" s="86"/>
    </row>
    <row r="131" spans="1:15" s="87" customFormat="1" ht="11.25" x14ac:dyDescent="0.2">
      <c r="A131" s="88"/>
      <c r="B131" s="73"/>
      <c r="C131" s="73"/>
      <c r="D131" s="73"/>
      <c r="E131" s="81"/>
      <c r="F131" s="81"/>
      <c r="G131" s="81"/>
      <c r="H131" s="81"/>
      <c r="I131" s="81"/>
      <c r="J131" s="81"/>
      <c r="K131" s="81"/>
      <c r="L131" s="81"/>
      <c r="M131" s="84"/>
      <c r="N131" s="85"/>
      <c r="O131" s="86"/>
    </row>
    <row r="132" spans="1:15" s="87" customFormat="1" ht="11.25" x14ac:dyDescent="0.2">
      <c r="A132" s="88"/>
      <c r="B132" s="73"/>
      <c r="C132" s="73"/>
      <c r="D132" s="73"/>
      <c r="E132" s="81"/>
      <c r="F132" s="81"/>
      <c r="G132" s="81"/>
      <c r="H132" s="81"/>
      <c r="I132" s="81"/>
      <c r="J132" s="81"/>
      <c r="K132" s="81"/>
      <c r="L132" s="81"/>
      <c r="M132" s="84"/>
      <c r="N132" s="85"/>
      <c r="O132" s="86"/>
    </row>
    <row r="133" spans="1:15" s="87" customFormat="1" ht="11.25" x14ac:dyDescent="0.2">
      <c r="A133" s="88"/>
      <c r="B133" s="73"/>
      <c r="C133" s="73"/>
      <c r="D133" s="73"/>
      <c r="E133" s="81"/>
      <c r="F133" s="81"/>
      <c r="G133" s="81"/>
      <c r="H133" s="81"/>
      <c r="I133" s="81"/>
      <c r="J133" s="81"/>
      <c r="K133" s="81"/>
      <c r="L133" s="81"/>
      <c r="M133" s="84"/>
      <c r="N133" s="85"/>
      <c r="O133" s="86"/>
    </row>
    <row r="134" spans="1:15" s="87" customFormat="1" ht="11.25" x14ac:dyDescent="0.2">
      <c r="A134" s="88"/>
      <c r="B134" s="73"/>
      <c r="C134" s="73"/>
      <c r="D134" s="73"/>
      <c r="E134" s="81"/>
      <c r="F134" s="81"/>
      <c r="G134" s="81"/>
      <c r="H134" s="81"/>
      <c r="I134" s="81"/>
      <c r="J134" s="81"/>
      <c r="K134" s="81"/>
      <c r="L134" s="81"/>
      <c r="M134" s="84"/>
      <c r="N134" s="85"/>
      <c r="O134" s="86"/>
    </row>
    <row r="135" spans="1:15" s="87" customFormat="1" ht="11.25" x14ac:dyDescent="0.2">
      <c r="A135" s="88"/>
      <c r="B135" s="73"/>
      <c r="C135" s="73"/>
      <c r="D135" s="73"/>
      <c r="E135" s="81"/>
      <c r="F135" s="81"/>
      <c r="G135" s="81"/>
      <c r="H135" s="81"/>
      <c r="I135" s="81"/>
      <c r="J135" s="81"/>
      <c r="K135" s="81"/>
      <c r="L135" s="81"/>
      <c r="M135" s="84"/>
      <c r="N135" s="85"/>
      <c r="O135" s="86"/>
    </row>
    <row r="136" spans="1:15" s="87" customFormat="1" ht="11.25" x14ac:dyDescent="0.2">
      <c r="A136" s="88"/>
      <c r="B136" s="73"/>
      <c r="C136" s="73"/>
      <c r="D136" s="73"/>
      <c r="E136" s="81"/>
      <c r="F136" s="81"/>
      <c r="G136" s="81"/>
      <c r="H136" s="81"/>
      <c r="I136" s="81"/>
      <c r="J136" s="81"/>
      <c r="K136" s="81"/>
      <c r="L136" s="81"/>
      <c r="M136" s="84"/>
      <c r="N136" s="85"/>
      <c r="O136" s="86"/>
    </row>
    <row r="137" spans="1:15" s="87" customFormat="1" ht="11.25" x14ac:dyDescent="0.2">
      <c r="A137" s="88"/>
      <c r="B137" s="73"/>
      <c r="C137" s="73"/>
      <c r="D137" s="73"/>
      <c r="E137" s="81"/>
      <c r="F137" s="81"/>
      <c r="G137" s="81"/>
      <c r="H137" s="81"/>
      <c r="I137" s="81"/>
      <c r="J137" s="81"/>
      <c r="K137" s="81"/>
      <c r="L137" s="81"/>
      <c r="M137" s="84"/>
      <c r="N137" s="85"/>
      <c r="O137" s="86"/>
    </row>
    <row r="138" spans="1:15" s="87" customFormat="1" ht="11.25" x14ac:dyDescent="0.2">
      <c r="A138" s="88"/>
      <c r="B138" s="73"/>
      <c r="C138" s="73"/>
      <c r="D138" s="73"/>
      <c r="E138" s="81"/>
      <c r="F138" s="81"/>
      <c r="G138" s="81"/>
      <c r="H138" s="81"/>
      <c r="I138" s="81"/>
      <c r="J138" s="81"/>
      <c r="K138" s="81"/>
      <c r="L138" s="81"/>
      <c r="M138" s="84"/>
      <c r="N138" s="85"/>
      <c r="O138" s="86"/>
    </row>
    <row r="139" spans="1:15" s="87" customFormat="1" ht="11.25" x14ac:dyDescent="0.2">
      <c r="A139" s="88"/>
      <c r="B139" s="73"/>
      <c r="C139" s="73"/>
      <c r="D139" s="73"/>
      <c r="E139" s="81"/>
      <c r="F139" s="81"/>
      <c r="G139" s="81"/>
      <c r="H139" s="81"/>
      <c r="I139" s="81"/>
      <c r="J139" s="81"/>
      <c r="K139" s="81"/>
      <c r="L139" s="81"/>
      <c r="M139" s="84"/>
      <c r="N139" s="85"/>
      <c r="O139" s="86"/>
    </row>
    <row r="140" spans="1:15" s="87" customFormat="1" ht="11.25" x14ac:dyDescent="0.2">
      <c r="A140" s="88"/>
      <c r="B140" s="73"/>
      <c r="C140" s="73"/>
      <c r="D140" s="73"/>
      <c r="E140" s="81"/>
      <c r="F140" s="81"/>
      <c r="G140" s="81"/>
      <c r="H140" s="81"/>
      <c r="I140" s="81"/>
      <c r="J140" s="81"/>
      <c r="K140" s="81"/>
      <c r="L140" s="81"/>
      <c r="M140" s="84"/>
      <c r="N140" s="85"/>
      <c r="O140" s="86"/>
    </row>
    <row r="141" spans="1:15" s="87" customFormat="1" ht="11.25" x14ac:dyDescent="0.2">
      <c r="A141" s="88"/>
      <c r="B141" s="73"/>
      <c r="C141" s="73"/>
      <c r="D141" s="73"/>
      <c r="E141" s="81"/>
      <c r="F141" s="81"/>
      <c r="G141" s="81"/>
      <c r="H141" s="81"/>
      <c r="I141" s="81"/>
      <c r="J141" s="81"/>
      <c r="K141" s="81"/>
      <c r="L141" s="81"/>
      <c r="M141" s="84"/>
      <c r="N141" s="85"/>
      <c r="O141" s="86"/>
    </row>
    <row r="142" spans="1:15" s="87" customFormat="1" ht="11.25" x14ac:dyDescent="0.2">
      <c r="A142" s="88"/>
      <c r="B142" s="73"/>
      <c r="C142" s="73"/>
      <c r="D142" s="73"/>
      <c r="E142" s="81"/>
      <c r="F142" s="81"/>
      <c r="G142" s="81"/>
      <c r="H142" s="81"/>
      <c r="I142" s="81"/>
      <c r="J142" s="81"/>
      <c r="K142" s="81"/>
      <c r="L142" s="81"/>
      <c r="M142" s="84"/>
      <c r="N142" s="85"/>
      <c r="O142" s="86"/>
    </row>
    <row r="143" spans="1:15" s="87" customFormat="1" ht="11.25" x14ac:dyDescent="0.2">
      <c r="A143" s="88"/>
      <c r="B143" s="73"/>
      <c r="C143" s="73"/>
      <c r="D143" s="73"/>
      <c r="E143" s="81"/>
      <c r="F143" s="81"/>
      <c r="G143" s="81"/>
      <c r="H143" s="81"/>
      <c r="I143" s="81"/>
      <c r="J143" s="81"/>
      <c r="K143" s="81"/>
      <c r="L143" s="81"/>
      <c r="M143" s="84"/>
      <c r="N143" s="85"/>
      <c r="O143" s="86"/>
    </row>
    <row r="144" spans="1:15" s="87" customFormat="1" ht="11.25" x14ac:dyDescent="0.2">
      <c r="A144" s="88"/>
      <c r="B144" s="73"/>
      <c r="C144" s="73"/>
      <c r="D144" s="73"/>
      <c r="E144" s="81"/>
      <c r="F144" s="81"/>
      <c r="G144" s="81"/>
      <c r="H144" s="81"/>
      <c r="I144" s="81"/>
      <c r="J144" s="81"/>
      <c r="K144" s="81"/>
      <c r="L144" s="81"/>
      <c r="M144" s="84"/>
      <c r="N144" s="85"/>
      <c r="O144" s="86"/>
    </row>
    <row r="145" spans="1:15" s="87" customFormat="1" ht="11.25" x14ac:dyDescent="0.2">
      <c r="A145" s="88"/>
      <c r="B145" s="73"/>
      <c r="C145" s="73"/>
      <c r="D145" s="73"/>
      <c r="E145" s="81"/>
      <c r="F145" s="81"/>
      <c r="G145" s="81"/>
      <c r="H145" s="81"/>
      <c r="I145" s="81"/>
      <c r="J145" s="81"/>
      <c r="K145" s="81"/>
      <c r="L145" s="81"/>
      <c r="M145" s="84"/>
      <c r="N145" s="85"/>
      <c r="O145" s="86"/>
    </row>
    <row r="146" spans="1:15" s="87" customFormat="1" ht="11.25" x14ac:dyDescent="0.2">
      <c r="A146" s="88"/>
      <c r="B146" s="73"/>
      <c r="C146" s="73"/>
      <c r="D146" s="73"/>
      <c r="E146" s="81"/>
      <c r="F146" s="81"/>
      <c r="G146" s="81"/>
      <c r="H146" s="81"/>
      <c r="I146" s="81"/>
      <c r="J146" s="81"/>
      <c r="K146" s="81"/>
      <c r="L146" s="81"/>
      <c r="M146" s="84"/>
      <c r="N146" s="85"/>
      <c r="O146" s="86"/>
    </row>
    <row r="147" spans="1:15" s="87" customFormat="1" ht="11.25" x14ac:dyDescent="0.2">
      <c r="A147" s="88"/>
      <c r="B147" s="73"/>
      <c r="C147" s="73"/>
      <c r="D147" s="73"/>
      <c r="E147" s="81"/>
      <c r="F147" s="81"/>
      <c r="G147" s="81"/>
      <c r="H147" s="81"/>
      <c r="I147" s="81"/>
      <c r="J147" s="81"/>
      <c r="K147" s="81"/>
      <c r="L147" s="81"/>
      <c r="M147" s="84"/>
      <c r="N147" s="85"/>
      <c r="O147" s="86"/>
    </row>
    <row r="148" spans="1:15" s="87" customFormat="1" ht="11.25" x14ac:dyDescent="0.2">
      <c r="A148" s="88"/>
      <c r="B148" s="73"/>
      <c r="C148" s="73"/>
      <c r="D148" s="73"/>
      <c r="E148" s="81"/>
      <c r="F148" s="81"/>
      <c r="G148" s="81"/>
      <c r="H148" s="81"/>
      <c r="I148" s="81"/>
      <c r="J148" s="81"/>
      <c r="K148" s="81"/>
      <c r="L148" s="81"/>
      <c r="M148" s="84"/>
      <c r="N148" s="85"/>
      <c r="O148" s="86"/>
    </row>
    <row r="149" spans="1:15" s="87" customFormat="1" ht="11.25" x14ac:dyDescent="0.2">
      <c r="A149" s="88"/>
      <c r="B149" s="73"/>
      <c r="C149" s="73"/>
      <c r="D149" s="73"/>
      <c r="E149" s="81"/>
      <c r="F149" s="81"/>
      <c r="G149" s="81"/>
      <c r="H149" s="81"/>
      <c r="I149" s="81"/>
      <c r="J149" s="81"/>
      <c r="K149" s="81"/>
      <c r="L149" s="81"/>
      <c r="M149" s="84"/>
      <c r="N149" s="85"/>
      <c r="O149" s="86"/>
    </row>
    <row r="150" spans="1:15" s="87" customFormat="1" ht="11.25" x14ac:dyDescent="0.2">
      <c r="A150" s="88"/>
      <c r="B150" s="73"/>
      <c r="C150" s="73"/>
      <c r="D150" s="73"/>
      <c r="E150" s="81"/>
      <c r="F150" s="81"/>
      <c r="G150" s="81"/>
      <c r="H150" s="81"/>
      <c r="I150" s="81"/>
      <c r="J150" s="81"/>
      <c r="K150" s="81"/>
      <c r="L150" s="81"/>
      <c r="M150" s="84"/>
      <c r="N150" s="85"/>
      <c r="O150" s="86"/>
    </row>
    <row r="151" spans="1:15" s="87" customFormat="1" ht="11.25" x14ac:dyDescent="0.2">
      <c r="A151" s="88"/>
      <c r="B151" s="73"/>
      <c r="C151" s="73"/>
      <c r="D151" s="73"/>
      <c r="E151" s="81"/>
      <c r="F151" s="81"/>
      <c r="G151" s="81"/>
      <c r="H151" s="81"/>
      <c r="I151" s="81"/>
      <c r="J151" s="81"/>
      <c r="K151" s="81"/>
      <c r="L151" s="81"/>
      <c r="M151" s="84"/>
      <c r="N151" s="85"/>
      <c r="O151" s="86"/>
    </row>
    <row r="152" spans="1:15" s="87" customFormat="1" ht="11.25" x14ac:dyDescent="0.2">
      <c r="A152" s="88"/>
      <c r="B152" s="73"/>
      <c r="C152" s="73"/>
      <c r="D152" s="73"/>
      <c r="E152" s="81"/>
      <c r="F152" s="81"/>
      <c r="G152" s="81"/>
      <c r="H152" s="81"/>
      <c r="I152" s="81"/>
      <c r="J152" s="81"/>
      <c r="K152" s="81"/>
      <c r="L152" s="81"/>
      <c r="M152" s="84"/>
      <c r="N152" s="85"/>
      <c r="O152" s="86"/>
    </row>
    <row r="153" spans="1:15" x14ac:dyDescent="0.25">
      <c r="A153" s="105"/>
      <c r="B153" s="9"/>
      <c r="C153" s="9"/>
      <c r="D153" s="9"/>
      <c r="E153" s="106"/>
      <c r="F153" s="106"/>
      <c r="G153" s="106"/>
      <c r="H153" s="106"/>
      <c r="I153" s="106"/>
      <c r="J153" s="106"/>
      <c r="K153" s="106"/>
      <c r="L153" s="106"/>
    </row>
    <row r="154" spans="1:15" x14ac:dyDescent="0.25">
      <c r="A154" s="105"/>
      <c r="B154" s="9"/>
      <c r="C154" s="9"/>
      <c r="D154" s="9"/>
      <c r="E154" s="106"/>
      <c r="F154" s="106"/>
      <c r="G154" s="106"/>
      <c r="H154" s="106"/>
      <c r="I154" s="106"/>
      <c r="J154" s="106"/>
      <c r="K154" s="106"/>
      <c r="L154" s="106"/>
    </row>
    <row r="155" spans="1:15" x14ac:dyDescent="0.25">
      <c r="A155" s="105"/>
      <c r="B155" s="9"/>
      <c r="C155" s="9"/>
      <c r="D155" s="9"/>
      <c r="E155" s="106"/>
      <c r="F155" s="106"/>
      <c r="G155" s="106"/>
      <c r="H155" s="106"/>
      <c r="I155" s="106"/>
      <c r="J155" s="106"/>
      <c r="K155" s="106"/>
      <c r="L155" s="106"/>
    </row>
    <row r="156" spans="1:15" x14ac:dyDescent="0.25">
      <c r="A156" s="105"/>
      <c r="B156" s="9"/>
      <c r="C156" s="9"/>
      <c r="D156" s="9"/>
      <c r="E156" s="106"/>
      <c r="F156" s="106"/>
      <c r="G156" s="106"/>
      <c r="H156" s="106"/>
      <c r="I156" s="106"/>
      <c r="J156" s="106"/>
      <c r="K156" s="106"/>
      <c r="L156" s="106"/>
    </row>
    <row r="157" spans="1:15" x14ac:dyDescent="0.25">
      <c r="A157" s="105"/>
      <c r="B157" s="9"/>
      <c r="C157" s="9"/>
      <c r="D157" s="9"/>
      <c r="E157" s="106"/>
      <c r="F157" s="106"/>
      <c r="G157" s="106"/>
      <c r="H157" s="106"/>
      <c r="I157" s="106"/>
      <c r="J157" s="106"/>
      <c r="K157" s="106"/>
      <c r="L157" s="106"/>
    </row>
    <row r="158" spans="1:15" x14ac:dyDescent="0.25">
      <c r="A158" s="105"/>
      <c r="B158" s="9"/>
      <c r="C158" s="9"/>
      <c r="D158" s="9"/>
      <c r="E158" s="106"/>
      <c r="F158" s="106"/>
      <c r="G158" s="106"/>
      <c r="H158" s="106"/>
      <c r="I158" s="106"/>
      <c r="J158" s="106"/>
      <c r="K158" s="106"/>
      <c r="L158" s="106"/>
    </row>
    <row r="159" spans="1:15" x14ac:dyDescent="0.25">
      <c r="A159" s="105"/>
      <c r="B159" s="9"/>
      <c r="C159" s="9"/>
      <c r="D159" s="9"/>
      <c r="E159" s="106"/>
      <c r="F159" s="106"/>
      <c r="G159" s="106"/>
      <c r="H159" s="106"/>
      <c r="I159" s="106"/>
      <c r="J159" s="106"/>
      <c r="K159" s="106"/>
      <c r="L159" s="106"/>
    </row>
    <row r="160" spans="1:15" x14ac:dyDescent="0.25">
      <c r="A160" s="105"/>
      <c r="B160" s="9"/>
      <c r="C160" s="9"/>
      <c r="D160" s="9"/>
      <c r="E160" s="106"/>
      <c r="F160" s="106"/>
      <c r="G160" s="106"/>
      <c r="H160" s="106"/>
      <c r="I160" s="106"/>
      <c r="J160" s="106"/>
      <c r="K160" s="106"/>
      <c r="L160" s="106"/>
    </row>
    <row r="161" spans="1:15" x14ac:dyDescent="0.25">
      <c r="A161" s="105"/>
      <c r="B161" s="9"/>
      <c r="C161" s="9"/>
      <c r="D161" s="9"/>
      <c r="E161" s="106"/>
      <c r="F161" s="106"/>
      <c r="G161" s="106"/>
      <c r="H161" s="106"/>
      <c r="I161" s="106"/>
      <c r="J161" s="106"/>
      <c r="K161" s="106"/>
      <c r="L161" s="106"/>
    </row>
    <row r="162" spans="1:15" x14ac:dyDescent="0.25">
      <c r="A162" s="105"/>
      <c r="B162" s="9"/>
      <c r="C162" s="9"/>
      <c r="D162" s="9"/>
      <c r="E162" s="106"/>
      <c r="F162" s="106"/>
      <c r="G162" s="106"/>
      <c r="H162" s="106"/>
      <c r="I162" s="106"/>
      <c r="J162" s="106"/>
      <c r="K162" s="106"/>
      <c r="L162" s="106"/>
    </row>
    <row r="163" spans="1:15" x14ac:dyDescent="0.25">
      <c r="A163" s="105"/>
      <c r="B163" s="9"/>
      <c r="C163" s="9"/>
      <c r="D163" s="9"/>
      <c r="E163" s="106"/>
      <c r="F163" s="106"/>
      <c r="G163" s="106"/>
      <c r="H163" s="106"/>
      <c r="I163" s="106"/>
      <c r="J163" s="106"/>
      <c r="K163" s="106"/>
      <c r="L163" s="106"/>
    </row>
    <row r="164" spans="1:15" s="107" customFormat="1" ht="12.75" x14ac:dyDescent="0.2">
      <c r="A164" s="105"/>
      <c r="B164" s="9"/>
      <c r="C164" s="9"/>
      <c r="D164" s="9"/>
      <c r="E164" s="106"/>
      <c r="F164" s="106"/>
      <c r="G164" s="106"/>
      <c r="H164" s="106"/>
      <c r="I164" s="106"/>
      <c r="J164" s="106"/>
      <c r="K164" s="106"/>
      <c r="L164" s="106"/>
      <c r="N164" s="108"/>
      <c r="O164" s="1"/>
    </row>
    <row r="165" spans="1:15" s="107" customFormat="1" ht="12.75" x14ac:dyDescent="0.2">
      <c r="A165" s="105"/>
      <c r="B165" s="9"/>
      <c r="C165" s="9"/>
      <c r="D165" s="9"/>
      <c r="E165" s="106"/>
      <c r="F165" s="106"/>
      <c r="G165" s="106"/>
      <c r="H165" s="106"/>
      <c r="I165" s="106"/>
      <c r="J165" s="106"/>
      <c r="K165" s="106"/>
      <c r="L165" s="106"/>
      <c r="N165" s="108"/>
      <c r="O165" s="1"/>
    </row>
    <row r="166" spans="1:15" s="107" customFormat="1" ht="12.75" x14ac:dyDescent="0.2">
      <c r="A166" s="105"/>
      <c r="B166" s="9"/>
      <c r="C166" s="9"/>
      <c r="D166" s="9"/>
      <c r="E166" s="106"/>
      <c r="F166" s="106"/>
      <c r="G166" s="106"/>
      <c r="H166" s="106"/>
      <c r="I166" s="106"/>
      <c r="J166" s="106"/>
      <c r="K166" s="106"/>
      <c r="L166" s="106"/>
      <c r="N166" s="108"/>
      <c r="O166" s="1"/>
    </row>
    <row r="167" spans="1:15" s="107" customFormat="1" ht="12.75" x14ac:dyDescent="0.2">
      <c r="A167" s="105"/>
      <c r="B167" s="9"/>
      <c r="C167" s="9"/>
      <c r="D167" s="9"/>
      <c r="E167" s="106"/>
      <c r="F167" s="106"/>
      <c r="G167" s="106"/>
      <c r="H167" s="106"/>
      <c r="I167" s="106"/>
      <c r="J167" s="106"/>
      <c r="K167" s="106"/>
      <c r="L167" s="106"/>
      <c r="N167" s="108"/>
      <c r="O167" s="1"/>
    </row>
    <row r="168" spans="1:15" s="107" customFormat="1" ht="12.75" x14ac:dyDescent="0.2">
      <c r="A168" s="105"/>
      <c r="B168" s="9"/>
      <c r="C168" s="9"/>
      <c r="D168" s="9"/>
      <c r="E168" s="106"/>
      <c r="F168" s="106"/>
      <c r="G168" s="106"/>
      <c r="H168" s="106"/>
      <c r="I168" s="106"/>
      <c r="J168" s="106"/>
      <c r="K168" s="106"/>
      <c r="L168" s="106"/>
      <c r="N168" s="108"/>
      <c r="O168" s="1"/>
    </row>
    <row r="169" spans="1:15" s="107" customFormat="1" ht="12.75" x14ac:dyDescent="0.2">
      <c r="A169" s="105"/>
      <c r="B169" s="9"/>
      <c r="C169" s="9"/>
      <c r="D169" s="9"/>
      <c r="E169" s="106"/>
      <c r="F169" s="106"/>
      <c r="G169" s="106"/>
      <c r="H169" s="106"/>
      <c r="I169" s="106"/>
      <c r="J169" s="106"/>
      <c r="K169" s="106"/>
      <c r="L169" s="106"/>
      <c r="N169" s="108"/>
      <c r="O169" s="1"/>
    </row>
    <row r="170" spans="1:15" s="107" customFormat="1" ht="12.75" x14ac:dyDescent="0.2">
      <c r="A170" s="105"/>
      <c r="B170" s="9"/>
      <c r="C170" s="9"/>
      <c r="D170" s="9"/>
      <c r="E170" s="106"/>
      <c r="F170" s="106"/>
      <c r="G170" s="106"/>
      <c r="H170" s="106"/>
      <c r="I170" s="106"/>
      <c r="J170" s="106"/>
      <c r="K170" s="106"/>
      <c r="L170" s="106"/>
      <c r="N170" s="108"/>
      <c r="O170" s="1"/>
    </row>
    <row r="171" spans="1:15" s="107" customFormat="1" ht="12.75" x14ac:dyDescent="0.2">
      <c r="A171" s="105"/>
      <c r="B171" s="9"/>
      <c r="C171" s="9"/>
      <c r="D171" s="9"/>
      <c r="E171" s="106"/>
      <c r="F171" s="106"/>
      <c r="G171" s="106"/>
      <c r="H171" s="106"/>
      <c r="I171" s="106"/>
      <c r="J171" s="106"/>
      <c r="K171" s="106"/>
      <c r="L171" s="106"/>
      <c r="N171" s="108"/>
      <c r="O171" s="1"/>
    </row>
    <row r="172" spans="1:15" s="107" customFormat="1" ht="12.75" x14ac:dyDescent="0.2">
      <c r="A172" s="105"/>
      <c r="B172" s="9"/>
      <c r="C172" s="9"/>
      <c r="D172" s="9"/>
      <c r="E172" s="106"/>
      <c r="F172" s="106"/>
      <c r="G172" s="106"/>
      <c r="H172" s="106"/>
      <c r="I172" s="106"/>
      <c r="J172" s="106"/>
      <c r="K172" s="106"/>
      <c r="L172" s="106"/>
      <c r="N172" s="108"/>
      <c r="O172" s="1"/>
    </row>
    <row r="173" spans="1:15" s="107" customFormat="1" ht="12.75" x14ac:dyDescent="0.2">
      <c r="A173" s="105"/>
      <c r="B173" s="9"/>
      <c r="C173" s="9"/>
      <c r="D173" s="9"/>
      <c r="E173" s="106"/>
      <c r="F173" s="106"/>
      <c r="G173" s="106"/>
      <c r="H173" s="106"/>
      <c r="I173" s="106"/>
      <c r="J173" s="106"/>
      <c r="K173" s="106"/>
      <c r="L173" s="106"/>
      <c r="N173" s="108"/>
      <c r="O173" s="1"/>
    </row>
    <row r="174" spans="1:15" s="107" customFormat="1" ht="12.75" x14ac:dyDescent="0.2">
      <c r="A174" s="105"/>
      <c r="B174" s="9"/>
      <c r="C174" s="9"/>
      <c r="D174" s="9"/>
      <c r="E174" s="106"/>
      <c r="F174" s="106"/>
      <c r="G174" s="106"/>
      <c r="H174" s="106"/>
      <c r="I174" s="106"/>
      <c r="J174" s="106"/>
      <c r="K174" s="106"/>
      <c r="L174" s="106"/>
      <c r="N174" s="108"/>
      <c r="O174" s="1"/>
    </row>
    <row r="175" spans="1:15" s="107" customFormat="1" ht="12.75" x14ac:dyDescent="0.2">
      <c r="A175" s="105"/>
      <c r="B175" s="9"/>
      <c r="C175" s="9"/>
      <c r="D175" s="9"/>
      <c r="E175" s="106"/>
      <c r="F175" s="106"/>
      <c r="G175" s="106"/>
      <c r="H175" s="106"/>
      <c r="I175" s="106"/>
      <c r="J175" s="106"/>
      <c r="K175" s="106"/>
      <c r="L175" s="106"/>
      <c r="N175" s="108"/>
      <c r="O175" s="1"/>
    </row>
    <row r="176" spans="1:15" s="107" customFormat="1" ht="12.75" x14ac:dyDescent="0.2">
      <c r="A176" s="105"/>
      <c r="B176" s="9"/>
      <c r="C176" s="9"/>
      <c r="D176" s="9"/>
      <c r="E176" s="106"/>
      <c r="F176" s="106"/>
      <c r="G176" s="106"/>
      <c r="H176" s="106"/>
      <c r="I176" s="106"/>
      <c r="J176" s="106"/>
      <c r="K176" s="106"/>
      <c r="L176" s="106"/>
      <c r="N176" s="108"/>
      <c r="O176" s="1"/>
    </row>
    <row r="177" spans="1:15" s="107" customFormat="1" ht="12.75" x14ac:dyDescent="0.2">
      <c r="A177" s="105"/>
      <c r="B177" s="9"/>
      <c r="C177" s="9"/>
      <c r="D177" s="9"/>
      <c r="E177" s="106"/>
      <c r="F177" s="106"/>
      <c r="G177" s="106"/>
      <c r="H177" s="106"/>
      <c r="I177" s="106"/>
      <c r="J177" s="106"/>
      <c r="K177" s="106"/>
      <c r="L177" s="106"/>
      <c r="N177" s="108"/>
      <c r="O177" s="1"/>
    </row>
    <row r="178" spans="1:15" s="107" customFormat="1" ht="12.75" x14ac:dyDescent="0.2">
      <c r="A178" s="105"/>
      <c r="B178" s="9"/>
      <c r="C178" s="9"/>
      <c r="D178" s="9"/>
      <c r="E178" s="106"/>
      <c r="F178" s="106"/>
      <c r="G178" s="106"/>
      <c r="H178" s="106"/>
      <c r="I178" s="106"/>
      <c r="J178" s="106"/>
      <c r="K178" s="106"/>
      <c r="L178" s="106"/>
      <c r="N178" s="108"/>
      <c r="O178" s="1"/>
    </row>
    <row r="179" spans="1:15" s="107" customFormat="1" ht="12.75" x14ac:dyDescent="0.2">
      <c r="A179" s="105"/>
      <c r="B179" s="1"/>
      <c r="C179" s="1"/>
      <c r="D179" s="1"/>
      <c r="N179" s="108"/>
      <c r="O179" s="1"/>
    </row>
  </sheetData>
  <mergeCells count="13">
    <mergeCell ref="A7:J7"/>
    <mergeCell ref="A1:J1"/>
    <mergeCell ref="A2:J2"/>
    <mergeCell ref="A3:J3"/>
    <mergeCell ref="A4:J4"/>
    <mergeCell ref="A5:A6"/>
    <mergeCell ref="A48:J48"/>
    <mergeCell ref="A13:J13"/>
    <mergeCell ref="A14:J14"/>
    <mergeCell ref="A26:J26"/>
    <mergeCell ref="A33:J33"/>
    <mergeCell ref="A37:J37"/>
    <mergeCell ref="A40:J40"/>
  </mergeCells>
  <printOptions horizontalCentered="1"/>
  <pageMargins left="0.75" right="0" top="0" bottom="1" header="0.3" footer="0.3"/>
  <pageSetup fitToHeight="0" orientation="landscape" verticalDpi="598" r:id="rId1"/>
  <headerFooter>
    <oddFooter>&amp;L&amp;D&amp;CWorksheet
Page &amp;P&amp;R&amp;T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AB410-DFD2-47FF-A464-0CC1D6CF72DB}">
  <dimension ref="A1:O107"/>
  <sheetViews>
    <sheetView topLeftCell="A31" workbookViewId="0">
      <selection activeCell="D40" sqref="D40"/>
    </sheetView>
  </sheetViews>
  <sheetFormatPr defaultRowHeight="15" x14ac:dyDescent="0.25"/>
  <cols>
    <col min="1" max="1" width="10.42578125" style="1" customWidth="1"/>
    <col min="2" max="2" width="50.7109375" style="1" customWidth="1"/>
    <col min="3" max="4" width="18.7109375" style="2" customWidth="1"/>
    <col min="5" max="5" width="3.7109375" style="56" customWidth="1"/>
    <col min="6" max="9" width="18.7109375" style="2" customWidth="1"/>
    <col min="10" max="10" width="3.7109375" style="56" customWidth="1"/>
    <col min="11" max="11" width="18.7109375" style="2" customWidth="1"/>
    <col min="12" max="12" width="3.7109375" style="2" customWidth="1"/>
    <col min="13" max="13" width="50.7109375" customWidth="1"/>
    <col min="14" max="14" width="30.7109375" customWidth="1"/>
  </cols>
  <sheetData>
    <row r="1" spans="1:15" s="4" customFormat="1" ht="18.75" x14ac:dyDescent="0.3">
      <c r="A1" s="141" t="s">
        <v>204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s="4" customFormat="1" ht="18.75" x14ac:dyDescent="0.3">
      <c r="A2" s="141" t="s">
        <v>249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s="4" customFormat="1" ht="18.75" x14ac:dyDescent="0.3">
      <c r="A3" s="141" t="s">
        <v>250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5" s="5" customFormat="1" ht="50.1" customHeigh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5" s="9" customFormat="1" ht="15.75" customHeight="1" x14ac:dyDescent="0.2">
      <c r="A5" s="136" t="s">
        <v>248</v>
      </c>
      <c r="B5" s="136"/>
      <c r="C5" s="143">
        <v>2020</v>
      </c>
      <c r="D5" s="143"/>
      <c r="E5" s="6"/>
      <c r="F5" s="143">
        <v>2021</v>
      </c>
      <c r="G5" s="143"/>
      <c r="H5" s="143"/>
      <c r="I5" s="143"/>
      <c r="J5" s="6"/>
      <c r="K5" s="7" t="s">
        <v>151</v>
      </c>
      <c r="L5" s="7"/>
      <c r="M5" s="144" t="s">
        <v>205</v>
      </c>
    </row>
    <row r="6" spans="1:15" s="9" customFormat="1" ht="12.75" x14ac:dyDescent="0.2">
      <c r="A6" s="136"/>
      <c r="B6" s="136"/>
      <c r="C6" s="10" t="s">
        <v>0</v>
      </c>
      <c r="D6" s="10" t="s">
        <v>152</v>
      </c>
      <c r="E6" s="11"/>
      <c r="F6" s="10" t="s">
        <v>0</v>
      </c>
      <c r="G6" s="10" t="s">
        <v>1</v>
      </c>
      <c r="H6" s="10" t="s">
        <v>203</v>
      </c>
      <c r="I6" s="10" t="s">
        <v>206</v>
      </c>
      <c r="J6" s="11"/>
      <c r="K6" s="12" t="s">
        <v>2</v>
      </c>
      <c r="L6" s="12"/>
      <c r="M6" s="144"/>
    </row>
    <row r="7" spans="1:15" s="5" customFormat="1" ht="24.95" customHeight="1" x14ac:dyDescent="0.25">
      <c r="A7" s="140" t="s">
        <v>28</v>
      </c>
      <c r="B7" s="140"/>
      <c r="C7" s="140"/>
      <c r="D7" s="140"/>
      <c r="E7" s="140"/>
      <c r="F7" s="140"/>
      <c r="G7" s="140"/>
      <c r="H7" s="140"/>
      <c r="I7" s="40"/>
      <c r="J7" s="40"/>
    </row>
    <row r="8" spans="1:15" x14ac:dyDescent="0.25">
      <c r="A8" s="133" t="s">
        <v>209</v>
      </c>
      <c r="B8" s="133"/>
      <c r="C8" s="133"/>
      <c r="D8" s="133"/>
      <c r="E8" s="133"/>
      <c r="F8" s="133"/>
      <c r="G8" s="133"/>
      <c r="H8" s="133"/>
      <c r="I8" s="9"/>
      <c r="J8" s="26"/>
      <c r="K8" s="9"/>
      <c r="L8" s="9"/>
      <c r="M8" s="9"/>
    </row>
    <row r="9" spans="1:15" x14ac:dyDescent="0.25">
      <c r="A9" s="9" t="s">
        <v>247</v>
      </c>
      <c r="B9" s="15" t="s">
        <v>244</v>
      </c>
      <c r="C9" s="28">
        <v>625000</v>
      </c>
      <c r="D9" s="28">
        <v>628400.4</v>
      </c>
      <c r="E9" s="29"/>
      <c r="F9" s="28">
        <v>635000</v>
      </c>
      <c r="G9" s="28">
        <v>0</v>
      </c>
      <c r="H9" s="28">
        <v>480067.03</v>
      </c>
      <c r="I9" s="28">
        <f>(H9/9)*12</f>
        <v>640089.37333333341</v>
      </c>
      <c r="J9" s="29"/>
      <c r="K9" s="28">
        <v>650000</v>
      </c>
      <c r="L9" s="28"/>
      <c r="M9" s="9"/>
      <c r="N9" s="9"/>
    </row>
    <row r="10" spans="1:15" x14ac:dyDescent="0.25">
      <c r="A10" s="9" t="s">
        <v>246</v>
      </c>
      <c r="B10" s="15" t="s">
        <v>245</v>
      </c>
      <c r="C10" s="28">
        <v>0</v>
      </c>
      <c r="D10" s="28">
        <v>246.5</v>
      </c>
      <c r="E10" s="29"/>
      <c r="F10" s="28">
        <v>300</v>
      </c>
      <c r="G10" s="28">
        <v>0</v>
      </c>
      <c r="H10" s="28">
        <v>180.75</v>
      </c>
      <c r="I10" s="28">
        <f>(H10/9)*12</f>
        <v>241</v>
      </c>
      <c r="J10" s="29"/>
      <c r="K10" s="28">
        <v>250</v>
      </c>
      <c r="L10" s="28"/>
      <c r="M10" s="9"/>
      <c r="N10" s="9"/>
    </row>
    <row r="11" spans="1:15" s="3" customFormat="1" ht="15.75" customHeight="1" thickBot="1" x14ac:dyDescent="0.3">
      <c r="A11" s="149" t="s">
        <v>210</v>
      </c>
      <c r="B11" s="149"/>
      <c r="C11" s="30">
        <f>SUM(C9:C10)</f>
        <v>625000</v>
      </c>
      <c r="D11" s="30">
        <f>SUM(D9:D10)</f>
        <v>628646.9</v>
      </c>
      <c r="E11" s="31"/>
      <c r="F11" s="30">
        <f>SUM(F9:F10)</f>
        <v>635300</v>
      </c>
      <c r="G11" s="30">
        <f>SUM(G9:G10)</f>
        <v>0</v>
      </c>
      <c r="H11" s="30">
        <f>SUM(H9:H10)</f>
        <v>480247.78</v>
      </c>
      <c r="I11" s="30">
        <f>SUM(I9:I10)</f>
        <v>640330.37333333341</v>
      </c>
      <c r="J11" s="31"/>
      <c r="K11" s="30">
        <f>SUM(K9:K10)</f>
        <v>650250</v>
      </c>
      <c r="L11" s="31"/>
      <c r="M11" s="17"/>
      <c r="N11" s="17"/>
    </row>
    <row r="12" spans="1:15" s="5" customFormat="1" ht="24.95" customHeight="1" thickTop="1" x14ac:dyDescent="0.25">
      <c r="A12" s="140" t="s">
        <v>28</v>
      </c>
      <c r="B12" s="140"/>
      <c r="C12" s="140"/>
      <c r="D12" s="140"/>
      <c r="E12" s="140"/>
      <c r="F12" s="140"/>
      <c r="G12" s="140"/>
      <c r="H12" s="140"/>
      <c r="I12" s="40"/>
      <c r="J12" s="40"/>
    </row>
    <row r="13" spans="1:15" x14ac:dyDescent="0.25">
      <c r="A13" s="139" t="s">
        <v>251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5" x14ac:dyDescent="0.25">
      <c r="A14" s="9" t="s">
        <v>255</v>
      </c>
      <c r="B14" s="15" t="s">
        <v>256</v>
      </c>
      <c r="C14" s="28">
        <v>12500</v>
      </c>
      <c r="D14" s="28">
        <v>0</v>
      </c>
      <c r="E14" s="29"/>
      <c r="F14" s="28">
        <v>12500</v>
      </c>
      <c r="G14" s="28">
        <v>0</v>
      </c>
      <c r="H14" s="28">
        <v>0</v>
      </c>
      <c r="I14" s="28">
        <f>(H14/9)*12</f>
        <v>0</v>
      </c>
      <c r="J14" s="29"/>
      <c r="K14" s="28">
        <v>0</v>
      </c>
      <c r="L14" s="28"/>
      <c r="M14" s="9"/>
      <c r="N14" s="9"/>
    </row>
    <row r="15" spans="1:15" s="3" customFormat="1" ht="15.75" customHeight="1" thickBot="1" x14ac:dyDescent="0.3">
      <c r="A15" s="150" t="s">
        <v>252</v>
      </c>
      <c r="B15" s="150"/>
      <c r="C15" s="30">
        <f>SUM(C14:C14)</f>
        <v>12500</v>
      </c>
      <c r="D15" s="30">
        <f t="shared" ref="D15" si="0">SUM(D14:D14)</f>
        <v>0</v>
      </c>
      <c r="E15" s="31"/>
      <c r="F15" s="30">
        <f t="shared" ref="F15:I15" si="1">SUM(F14:F14)</f>
        <v>12500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1"/>
      <c r="K15" s="30">
        <f t="shared" ref="K15" si="2">SUM(K14:K14)</f>
        <v>0</v>
      </c>
      <c r="L15" s="31"/>
      <c r="M15" s="17"/>
      <c r="N15" s="17"/>
    </row>
    <row r="16" spans="1:15" s="5" customFormat="1" ht="24.95" customHeight="1" thickTop="1" x14ac:dyDescent="0.25">
      <c r="A16" s="140" t="s">
        <v>28</v>
      </c>
      <c r="B16" s="140"/>
      <c r="C16" s="140"/>
      <c r="D16" s="140"/>
      <c r="E16" s="140"/>
      <c r="F16" s="140"/>
      <c r="G16" s="140"/>
      <c r="H16" s="140"/>
      <c r="I16" s="40"/>
      <c r="J16" s="40"/>
    </row>
    <row r="17" spans="1:14" x14ac:dyDescent="0.25">
      <c r="A17" s="139" t="s">
        <v>253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x14ac:dyDescent="0.25">
      <c r="A18" s="9" t="s">
        <v>257</v>
      </c>
      <c r="B18" s="15" t="s">
        <v>258</v>
      </c>
      <c r="C18" s="28">
        <v>0</v>
      </c>
      <c r="D18" s="28">
        <v>0</v>
      </c>
      <c r="E18" s="29"/>
      <c r="F18" s="28">
        <v>0</v>
      </c>
      <c r="G18" s="28">
        <v>0</v>
      </c>
      <c r="H18" s="28">
        <v>4925.5</v>
      </c>
      <c r="I18" s="28">
        <v>4925.5</v>
      </c>
      <c r="J18" s="29"/>
      <c r="K18" s="28">
        <v>0</v>
      </c>
      <c r="L18" s="28"/>
      <c r="M18" s="9"/>
      <c r="N18" s="9"/>
    </row>
    <row r="19" spans="1:14" s="3" customFormat="1" ht="15.75" customHeight="1" thickBot="1" x14ac:dyDescent="0.3">
      <c r="A19" s="150" t="s">
        <v>254</v>
      </c>
      <c r="B19" s="150"/>
      <c r="C19" s="30">
        <f>SUM(C18:C18)</f>
        <v>0</v>
      </c>
      <c r="D19" s="30">
        <f t="shared" ref="D19" si="3">SUM(D18:D18)</f>
        <v>0</v>
      </c>
      <c r="E19" s="31"/>
      <c r="F19" s="30">
        <f t="shared" ref="F19:I19" si="4">SUM(F18:F18)</f>
        <v>0</v>
      </c>
      <c r="G19" s="30">
        <f t="shared" si="4"/>
        <v>0</v>
      </c>
      <c r="H19" s="30">
        <f t="shared" si="4"/>
        <v>4925.5</v>
      </c>
      <c r="I19" s="30">
        <f t="shared" si="4"/>
        <v>4925.5</v>
      </c>
      <c r="J19" s="31"/>
      <c r="K19" s="30">
        <f t="shared" ref="K19" si="5">SUM(K18:K18)</f>
        <v>0</v>
      </c>
      <c r="L19" s="31"/>
      <c r="M19" s="17"/>
      <c r="N19" s="17"/>
    </row>
    <row r="20" spans="1:14" s="5" customFormat="1" ht="24.95" customHeight="1" thickTop="1" x14ac:dyDescent="0.25">
      <c r="A20" s="140" t="s">
        <v>28</v>
      </c>
      <c r="B20" s="140"/>
      <c r="C20" s="140"/>
      <c r="D20" s="140"/>
      <c r="E20" s="140"/>
      <c r="F20" s="140"/>
      <c r="G20" s="140"/>
      <c r="H20" s="140"/>
      <c r="I20" s="40"/>
      <c r="J20" s="40"/>
    </row>
    <row r="21" spans="1:14" x14ac:dyDescent="0.25">
      <c r="A21" s="139" t="s">
        <v>222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</row>
    <row r="22" spans="1:14" x14ac:dyDescent="0.25">
      <c r="A22" s="9" t="s">
        <v>259</v>
      </c>
      <c r="B22" s="15" t="s">
        <v>261</v>
      </c>
      <c r="C22" s="28">
        <v>0</v>
      </c>
      <c r="D22" s="28">
        <v>1400</v>
      </c>
      <c r="E22" s="29"/>
      <c r="F22" s="28">
        <v>0</v>
      </c>
      <c r="G22" s="28">
        <v>0</v>
      </c>
      <c r="H22" s="28">
        <v>837.75</v>
      </c>
      <c r="I22" s="28">
        <v>837.75</v>
      </c>
      <c r="J22" s="29"/>
      <c r="K22" s="28">
        <v>0</v>
      </c>
      <c r="L22" s="28"/>
      <c r="M22" s="9"/>
      <c r="N22" s="9"/>
    </row>
    <row r="23" spans="1:14" x14ac:dyDescent="0.25">
      <c r="A23" s="9" t="s">
        <v>260</v>
      </c>
      <c r="B23" s="15" t="s">
        <v>262</v>
      </c>
      <c r="C23" s="28">
        <v>5000</v>
      </c>
      <c r="D23" s="28">
        <v>6560.5</v>
      </c>
      <c r="E23" s="29"/>
      <c r="F23" s="28">
        <v>7560</v>
      </c>
      <c r="G23" s="28">
        <v>0</v>
      </c>
      <c r="H23" s="28">
        <v>6433</v>
      </c>
      <c r="I23" s="28">
        <f>(H23/9)*12</f>
        <v>8577.3333333333339</v>
      </c>
      <c r="J23" s="29"/>
      <c r="K23" s="28">
        <v>8600</v>
      </c>
      <c r="L23" s="28"/>
      <c r="M23" s="9"/>
      <c r="N23" s="9"/>
    </row>
    <row r="24" spans="1:14" s="3" customFormat="1" ht="15.75" customHeight="1" thickBot="1" x14ac:dyDescent="0.3">
      <c r="A24" s="150" t="s">
        <v>223</v>
      </c>
      <c r="B24" s="150"/>
      <c r="C24" s="30">
        <f>SUM(C22:C23)</f>
        <v>5000</v>
      </c>
      <c r="D24" s="30">
        <f>SUM(D22:D23)</f>
        <v>7960.5</v>
      </c>
      <c r="E24" s="31"/>
      <c r="F24" s="30">
        <f>SUM(F22:F23)</f>
        <v>7560</v>
      </c>
      <c r="G24" s="30">
        <f t="shared" ref="G24:K24" si="6">SUM(G22:G23)</f>
        <v>0</v>
      </c>
      <c r="H24" s="30">
        <f t="shared" si="6"/>
        <v>7270.75</v>
      </c>
      <c r="I24" s="30">
        <f t="shared" si="6"/>
        <v>9415.0833333333339</v>
      </c>
      <c r="J24" s="31"/>
      <c r="K24" s="30">
        <f t="shared" si="6"/>
        <v>8600</v>
      </c>
      <c r="L24" s="31"/>
      <c r="M24" s="17"/>
      <c r="N24" s="17"/>
    </row>
    <row r="25" spans="1:14" s="5" customFormat="1" ht="24.95" customHeight="1" thickTop="1" x14ac:dyDescent="0.25">
      <c r="A25" s="140" t="s">
        <v>28</v>
      </c>
      <c r="B25" s="140"/>
      <c r="C25" s="140"/>
      <c r="D25" s="140"/>
      <c r="E25" s="140"/>
      <c r="F25" s="140"/>
      <c r="G25" s="140"/>
      <c r="H25" s="140"/>
      <c r="I25" s="40"/>
      <c r="J25" s="40"/>
    </row>
    <row r="26" spans="1:14" ht="15.75" customHeight="1" thickBot="1" x14ac:dyDescent="0.3">
      <c r="A26" s="136" t="s">
        <v>278</v>
      </c>
      <c r="B26" s="136"/>
      <c r="C26" s="30">
        <f>C11+C15+C19+C24</f>
        <v>642500</v>
      </c>
      <c r="D26" s="30">
        <f>D11+D15+D19+D24</f>
        <v>636607.4</v>
      </c>
      <c r="E26" s="31"/>
      <c r="F26" s="30">
        <f>F11+F15+F19+F24</f>
        <v>655360</v>
      </c>
      <c r="G26" s="30">
        <f t="shared" ref="G26:K26" si="7">G11+G15+G19+G24</f>
        <v>0</v>
      </c>
      <c r="H26" s="30">
        <f t="shared" si="7"/>
        <v>492444.03</v>
      </c>
      <c r="I26" s="30">
        <f t="shared" si="7"/>
        <v>654670.95666666678</v>
      </c>
      <c r="J26" s="31"/>
      <c r="K26" s="30">
        <f t="shared" si="7"/>
        <v>658850</v>
      </c>
      <c r="L26" s="31"/>
      <c r="M26" s="9"/>
    </row>
    <row r="27" spans="1:14" s="5" customFormat="1" ht="24.95" customHeight="1" thickTop="1" x14ac:dyDescent="0.25">
      <c r="A27" s="140" t="s">
        <v>28</v>
      </c>
      <c r="B27" s="140"/>
      <c r="C27" s="140"/>
      <c r="D27" s="140"/>
      <c r="E27" s="140"/>
      <c r="F27" s="140"/>
      <c r="G27" s="140"/>
      <c r="H27" s="140"/>
      <c r="I27" s="40"/>
      <c r="J27" s="40"/>
    </row>
    <row r="28" spans="1:14" x14ac:dyDescent="0.25">
      <c r="A28" s="138" t="s">
        <v>279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62"/>
      <c r="M28" s="9"/>
    </row>
    <row r="29" spans="1:14" s="5" customFormat="1" ht="24.95" customHeight="1" x14ac:dyDescent="0.25">
      <c r="A29" s="140" t="s">
        <v>28</v>
      </c>
      <c r="B29" s="140"/>
      <c r="C29" s="140"/>
      <c r="D29" s="140"/>
      <c r="E29" s="140"/>
      <c r="F29" s="140"/>
      <c r="G29" s="140"/>
      <c r="H29" s="140"/>
      <c r="I29" s="40"/>
      <c r="J29" s="40"/>
    </row>
    <row r="30" spans="1:14" ht="15" customHeight="1" x14ac:dyDescent="0.25">
      <c r="A30" s="133" t="s">
        <v>224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</row>
    <row r="31" spans="1:14" ht="15" customHeight="1" x14ac:dyDescent="0.25">
      <c r="A31" s="9"/>
      <c r="B31" s="14" t="s">
        <v>29</v>
      </c>
      <c r="C31" s="16"/>
      <c r="D31" s="16"/>
      <c r="E31" s="18"/>
      <c r="F31" s="16"/>
      <c r="G31" s="16"/>
      <c r="H31" s="16"/>
      <c r="I31" s="16"/>
      <c r="J31" s="18"/>
      <c r="K31" s="16"/>
      <c r="L31" s="16"/>
      <c r="M31" s="9"/>
    </row>
    <row r="32" spans="1:14" ht="15" customHeight="1" x14ac:dyDescent="0.25">
      <c r="A32" s="9" t="s">
        <v>30</v>
      </c>
      <c r="B32" s="20" t="s">
        <v>29</v>
      </c>
      <c r="C32" s="28">
        <v>102000</v>
      </c>
      <c r="D32" s="28">
        <v>111709.51</v>
      </c>
      <c r="E32" s="29"/>
      <c r="F32" s="28">
        <v>115000</v>
      </c>
      <c r="G32" s="28">
        <v>0</v>
      </c>
      <c r="H32" s="38">
        <v>82215.649999999994</v>
      </c>
      <c r="I32" s="28">
        <f>(H32/19)*26</f>
        <v>112505.62631578947</v>
      </c>
      <c r="J32" s="29"/>
      <c r="K32" s="28">
        <v>153000</v>
      </c>
      <c r="L32" s="28"/>
      <c r="M32" s="50"/>
    </row>
    <row r="33" spans="1:14" ht="15" customHeight="1" x14ac:dyDescent="0.25">
      <c r="A33" s="9" t="s">
        <v>31</v>
      </c>
      <c r="B33" s="20" t="s">
        <v>32</v>
      </c>
      <c r="C33" s="28">
        <v>65000</v>
      </c>
      <c r="D33" s="28">
        <v>73245.72</v>
      </c>
      <c r="E33" s="29"/>
      <c r="F33" s="28">
        <v>85000</v>
      </c>
      <c r="G33" s="28">
        <v>0</v>
      </c>
      <c r="H33" s="38">
        <v>62678.74</v>
      </c>
      <c r="I33" s="28">
        <f t="shared" ref="I33:I34" si="8">(H33/19)*26</f>
        <v>85770.907368421045</v>
      </c>
      <c r="J33" s="29"/>
      <c r="K33" s="28">
        <v>91000</v>
      </c>
      <c r="L33" s="28"/>
      <c r="M33" s="50"/>
    </row>
    <row r="34" spans="1:14" ht="15" customHeight="1" x14ac:dyDescent="0.25">
      <c r="A34" s="9" t="s">
        <v>33</v>
      </c>
      <c r="B34" s="20" t="s">
        <v>34</v>
      </c>
      <c r="C34" s="28">
        <v>6500</v>
      </c>
      <c r="D34" s="28">
        <v>2226.96</v>
      </c>
      <c r="E34" s="29"/>
      <c r="F34" s="28">
        <v>6500</v>
      </c>
      <c r="G34" s="28">
        <v>0</v>
      </c>
      <c r="H34" s="38">
        <v>1386.41</v>
      </c>
      <c r="I34" s="28">
        <f t="shared" si="8"/>
        <v>1897.1926315789474</v>
      </c>
      <c r="J34" s="29"/>
      <c r="K34" s="28">
        <v>2000</v>
      </c>
      <c r="L34" s="28"/>
      <c r="M34" s="9"/>
    </row>
    <row r="35" spans="1:14" s="3" customFormat="1" ht="15.75" customHeight="1" thickBot="1" x14ac:dyDescent="0.3">
      <c r="A35" s="17" t="s">
        <v>28</v>
      </c>
      <c r="B35" s="14" t="s">
        <v>35</v>
      </c>
      <c r="C35" s="30">
        <f>SUM(C32:C34)</f>
        <v>173500</v>
      </c>
      <c r="D35" s="30">
        <f t="shared" ref="D35:K35" si="9">SUM(D32:D34)</f>
        <v>187182.18999999997</v>
      </c>
      <c r="E35" s="31"/>
      <c r="F35" s="30">
        <f t="shared" si="9"/>
        <v>206500</v>
      </c>
      <c r="G35" s="30">
        <f t="shared" si="9"/>
        <v>0</v>
      </c>
      <c r="H35" s="30">
        <f>SUM(H32:H34)</f>
        <v>146280.79999999999</v>
      </c>
      <c r="I35" s="30">
        <f t="shared" si="9"/>
        <v>200173.72631578945</v>
      </c>
      <c r="J35" s="31"/>
      <c r="K35" s="30">
        <f t="shared" si="9"/>
        <v>246000</v>
      </c>
      <c r="L35" s="31"/>
      <c r="M35" s="17"/>
    </row>
    <row r="36" spans="1:14" s="5" customFormat="1" ht="9.9499999999999993" customHeight="1" thickTop="1" x14ac:dyDescent="0.25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</row>
    <row r="37" spans="1:14" x14ac:dyDescent="0.25">
      <c r="A37" s="9" t="s">
        <v>28</v>
      </c>
      <c r="B37" s="14" t="s">
        <v>36</v>
      </c>
      <c r="C37" s="16" t="s">
        <v>28</v>
      </c>
      <c r="D37" s="16"/>
      <c r="E37" s="18"/>
      <c r="F37" s="16"/>
      <c r="G37" s="16" t="s">
        <v>28</v>
      </c>
      <c r="H37" s="16" t="s">
        <v>28</v>
      </c>
      <c r="I37" s="16" t="s">
        <v>28</v>
      </c>
      <c r="J37" s="18"/>
      <c r="K37" s="16" t="s">
        <v>28</v>
      </c>
      <c r="L37" s="16"/>
      <c r="M37" s="9"/>
    </row>
    <row r="38" spans="1:14" ht="15" customHeight="1" x14ac:dyDescent="0.25">
      <c r="A38" s="9" t="s">
        <v>37</v>
      </c>
      <c r="B38" s="20" t="s">
        <v>38</v>
      </c>
      <c r="C38" s="28">
        <v>2500</v>
      </c>
      <c r="D38" s="28">
        <v>1853.22</v>
      </c>
      <c r="E38" s="29"/>
      <c r="F38" s="28">
        <v>2500</v>
      </c>
      <c r="G38" s="28">
        <v>0</v>
      </c>
      <c r="H38" s="28">
        <v>2339.27</v>
      </c>
      <c r="I38" s="28">
        <f t="shared" ref="I38" si="10">(H38/19)*26</f>
        <v>3201.1063157894737</v>
      </c>
      <c r="J38" s="29"/>
      <c r="K38" s="28">
        <v>3500</v>
      </c>
      <c r="L38" s="28"/>
      <c r="M38" s="9"/>
    </row>
    <row r="39" spans="1:14" ht="15" customHeight="1" x14ac:dyDescent="0.25">
      <c r="A39" s="9" t="s">
        <v>39</v>
      </c>
      <c r="B39" s="20" t="s">
        <v>40</v>
      </c>
      <c r="C39" s="28">
        <v>13273</v>
      </c>
      <c r="D39" s="28">
        <v>14479.23</v>
      </c>
      <c r="E39" s="29"/>
      <c r="F39" s="28">
        <v>15797</v>
      </c>
      <c r="G39" s="28">
        <v>0</v>
      </c>
      <c r="H39" s="38">
        <v>10916.26</v>
      </c>
      <c r="I39" s="28">
        <v>15315</v>
      </c>
      <c r="J39" s="29"/>
      <c r="K39" s="28">
        <v>18820</v>
      </c>
      <c r="L39" s="28"/>
      <c r="M39" s="9"/>
    </row>
    <row r="40" spans="1:14" ht="15" customHeight="1" x14ac:dyDescent="0.25">
      <c r="A40" s="9" t="s">
        <v>334</v>
      </c>
      <c r="B40" s="20" t="s">
        <v>335</v>
      </c>
      <c r="C40" s="28">
        <v>0</v>
      </c>
      <c r="D40" s="28">
        <v>0</v>
      </c>
      <c r="E40" s="29"/>
      <c r="F40" s="28">
        <v>0</v>
      </c>
      <c r="G40" s="28">
        <v>0</v>
      </c>
      <c r="H40" s="33">
        <v>0</v>
      </c>
      <c r="I40" s="28">
        <v>0</v>
      </c>
      <c r="J40" s="29"/>
      <c r="K40" s="28">
        <v>2530</v>
      </c>
      <c r="L40" s="29"/>
      <c r="M40" s="9"/>
      <c r="N40" s="9"/>
    </row>
    <row r="41" spans="1:14" ht="15" customHeight="1" x14ac:dyDescent="0.25">
      <c r="A41" s="9" t="s">
        <v>41</v>
      </c>
      <c r="B41" s="20" t="s">
        <v>42</v>
      </c>
      <c r="C41" s="28">
        <v>26000</v>
      </c>
      <c r="D41" s="28">
        <v>33523.449999999997</v>
      </c>
      <c r="E41" s="29"/>
      <c r="F41" s="28">
        <v>40000</v>
      </c>
      <c r="G41" s="28">
        <v>0</v>
      </c>
      <c r="H41" s="38">
        <v>0</v>
      </c>
      <c r="I41" s="28">
        <v>40000</v>
      </c>
      <c r="J41" s="29"/>
      <c r="K41" s="33">
        <v>30915</v>
      </c>
      <c r="L41" s="33"/>
      <c r="M41" s="21" t="s">
        <v>312</v>
      </c>
    </row>
    <row r="42" spans="1:14" ht="15" customHeight="1" x14ac:dyDescent="0.25">
      <c r="A42" s="9" t="s">
        <v>43</v>
      </c>
      <c r="B42" s="20" t="s">
        <v>44</v>
      </c>
      <c r="C42" s="28">
        <v>0</v>
      </c>
      <c r="D42" s="28">
        <v>0</v>
      </c>
      <c r="E42" s="29"/>
      <c r="F42" s="28">
        <v>0</v>
      </c>
      <c r="G42" s="28">
        <v>0</v>
      </c>
      <c r="H42" s="38">
        <v>1442.25</v>
      </c>
      <c r="I42" s="28">
        <f t="shared" ref="I42" si="11">(H42/9)*12</f>
        <v>1923</v>
      </c>
      <c r="J42" s="29"/>
      <c r="K42" s="28">
        <v>2000</v>
      </c>
      <c r="L42" s="28"/>
      <c r="M42" s="9"/>
    </row>
    <row r="43" spans="1:14" ht="15" customHeight="1" x14ac:dyDescent="0.25">
      <c r="A43" s="9" t="s">
        <v>45</v>
      </c>
      <c r="B43" s="20" t="s">
        <v>46</v>
      </c>
      <c r="C43" s="28">
        <v>35000</v>
      </c>
      <c r="D43" s="28">
        <v>33854.39</v>
      </c>
      <c r="E43" s="29"/>
      <c r="F43" s="28">
        <v>30000</v>
      </c>
      <c r="G43" s="28">
        <v>0</v>
      </c>
      <c r="H43" s="38">
        <v>21128.3</v>
      </c>
      <c r="I43" s="28">
        <f t="shared" ref="I43" si="12">(H43/19)*26</f>
        <v>28912.410526315791</v>
      </c>
      <c r="J43" s="29"/>
      <c r="K43" s="28">
        <v>35280</v>
      </c>
      <c r="L43" s="28"/>
      <c r="M43" s="49"/>
    </row>
    <row r="44" spans="1:14" s="3" customFormat="1" ht="15.75" customHeight="1" thickBot="1" x14ac:dyDescent="0.3">
      <c r="A44" s="17"/>
      <c r="B44" s="14" t="s">
        <v>47</v>
      </c>
      <c r="C44" s="30">
        <f>SUM(C38:C43)</f>
        <v>76773</v>
      </c>
      <c r="D44" s="30">
        <f t="shared" ref="D44:G44" si="13">SUM(D38:D43)</f>
        <v>83710.289999999994</v>
      </c>
      <c r="E44" s="31"/>
      <c r="F44" s="30">
        <f>SUM(F38:F43)</f>
        <v>88297</v>
      </c>
      <c r="G44" s="30">
        <f t="shared" si="13"/>
        <v>0</v>
      </c>
      <c r="H44" s="30">
        <f>SUM(H38:H43)</f>
        <v>35826.080000000002</v>
      </c>
      <c r="I44" s="30">
        <f t="shared" ref="I44:K44" si="14">SUM(I38:I43)</f>
        <v>89351.516842105266</v>
      </c>
      <c r="J44" s="31"/>
      <c r="K44" s="30">
        <f t="shared" si="14"/>
        <v>93045</v>
      </c>
      <c r="L44" s="31"/>
      <c r="M44" s="17"/>
    </row>
    <row r="45" spans="1:14" s="3" customFormat="1" ht="15.75" customHeight="1" thickTop="1" thickBot="1" x14ac:dyDescent="0.3">
      <c r="A45" s="134" t="s">
        <v>225</v>
      </c>
      <c r="B45" s="134"/>
      <c r="C45" s="35">
        <f>C35+C44</f>
        <v>250273</v>
      </c>
      <c r="D45" s="35">
        <f>D35+D44</f>
        <v>270892.48</v>
      </c>
      <c r="E45" s="36"/>
      <c r="F45" s="35">
        <f>F35+F44</f>
        <v>294797</v>
      </c>
      <c r="G45" s="35">
        <f>G35+G44</f>
        <v>0</v>
      </c>
      <c r="H45" s="35">
        <f>H35+H44</f>
        <v>182106.88</v>
      </c>
      <c r="I45" s="35">
        <f>I35+I44</f>
        <v>289525.2431578947</v>
      </c>
      <c r="J45" s="36"/>
      <c r="K45" s="35">
        <f>K35+K44</f>
        <v>339045</v>
      </c>
      <c r="L45" s="36"/>
      <c r="M45" s="17"/>
    </row>
    <row r="46" spans="1:14" s="5" customFormat="1" ht="24.95" customHeight="1" thickTop="1" x14ac:dyDescent="0.25">
      <c r="A46" s="140" t="s">
        <v>28</v>
      </c>
      <c r="B46" s="140"/>
      <c r="C46" s="140"/>
      <c r="D46" s="140"/>
      <c r="E46" s="140"/>
      <c r="F46" s="140"/>
      <c r="G46" s="140"/>
      <c r="H46" s="140"/>
      <c r="I46" s="40"/>
      <c r="J46" s="40"/>
    </row>
    <row r="47" spans="1:14" x14ac:dyDescent="0.25">
      <c r="A47" s="133" t="s">
        <v>226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</row>
    <row r="48" spans="1:14" ht="15" customHeight="1" x14ac:dyDescent="0.25">
      <c r="A48" s="9" t="s">
        <v>48</v>
      </c>
      <c r="B48" s="15" t="s">
        <v>49</v>
      </c>
      <c r="C48" s="28">
        <v>700</v>
      </c>
      <c r="D48" s="28">
        <v>468.81</v>
      </c>
      <c r="E48" s="29"/>
      <c r="F48" s="28">
        <v>700</v>
      </c>
      <c r="G48" s="28">
        <v>0</v>
      </c>
      <c r="H48" s="38">
        <v>336</v>
      </c>
      <c r="I48" s="28">
        <f t="shared" ref="I48" si="15">(H48/9)*12</f>
        <v>448</v>
      </c>
      <c r="J48" s="29"/>
      <c r="K48" s="28">
        <v>700</v>
      </c>
      <c r="L48" s="28"/>
      <c r="M48" s="9"/>
    </row>
    <row r="49" spans="1:14" s="3" customFormat="1" ht="15.75" customHeight="1" thickBot="1" x14ac:dyDescent="0.3">
      <c r="A49" s="134" t="s">
        <v>227</v>
      </c>
      <c r="B49" s="134"/>
      <c r="C49" s="30">
        <f>SUM(C48:C48)</f>
        <v>700</v>
      </c>
      <c r="D49" s="30">
        <f t="shared" ref="D49:I49" si="16">SUM(D48:D48)</f>
        <v>468.81</v>
      </c>
      <c r="E49" s="31"/>
      <c r="F49" s="30">
        <f t="shared" si="16"/>
        <v>700</v>
      </c>
      <c r="G49" s="30">
        <f t="shared" si="16"/>
        <v>0</v>
      </c>
      <c r="H49" s="30">
        <f t="shared" si="16"/>
        <v>336</v>
      </c>
      <c r="I49" s="30">
        <f t="shared" si="16"/>
        <v>448</v>
      </c>
      <c r="J49" s="31"/>
      <c r="K49" s="30">
        <f>SUM(K48:K48)</f>
        <v>700</v>
      </c>
      <c r="L49" s="31"/>
      <c r="M49" s="17"/>
    </row>
    <row r="50" spans="1:14" s="5" customFormat="1" ht="24.95" customHeight="1" thickTop="1" x14ac:dyDescent="0.25">
      <c r="A50" s="140" t="s">
        <v>28</v>
      </c>
      <c r="B50" s="140"/>
      <c r="C50" s="140"/>
      <c r="D50" s="140"/>
      <c r="E50" s="140"/>
      <c r="F50" s="140"/>
      <c r="G50" s="140"/>
      <c r="H50" s="140"/>
      <c r="I50" s="40"/>
      <c r="J50" s="40"/>
    </row>
    <row r="51" spans="1:14" x14ac:dyDescent="0.25">
      <c r="A51" s="133" t="s">
        <v>228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</row>
    <row r="52" spans="1:14" ht="15" customHeight="1" x14ac:dyDescent="0.25">
      <c r="A52" s="39" t="s">
        <v>200</v>
      </c>
      <c r="B52" s="57" t="s">
        <v>201</v>
      </c>
      <c r="C52" s="28">
        <v>0</v>
      </c>
      <c r="D52" s="28">
        <v>0</v>
      </c>
      <c r="E52" s="29"/>
      <c r="F52" s="28">
        <v>0</v>
      </c>
      <c r="G52" s="28">
        <v>0</v>
      </c>
      <c r="H52" s="38">
        <v>300.14999999999998</v>
      </c>
      <c r="I52" s="28">
        <f t="shared" ref="I52:I67" si="17">(H52/9)*12</f>
        <v>400.19999999999993</v>
      </c>
      <c r="J52" s="29"/>
      <c r="K52" s="28">
        <v>500</v>
      </c>
      <c r="L52" s="28"/>
      <c r="M52" s="39"/>
      <c r="N52" s="58"/>
    </row>
    <row r="53" spans="1:14" ht="15" customHeight="1" x14ac:dyDescent="0.25">
      <c r="A53" s="39" t="s">
        <v>50</v>
      </c>
      <c r="B53" s="57" t="s">
        <v>51</v>
      </c>
      <c r="C53" s="28">
        <v>0</v>
      </c>
      <c r="D53" s="28">
        <v>0</v>
      </c>
      <c r="E53" s="29"/>
      <c r="F53" s="28">
        <v>0</v>
      </c>
      <c r="G53" s="28">
        <v>0</v>
      </c>
      <c r="H53" s="38">
        <v>0</v>
      </c>
      <c r="I53" s="28">
        <f t="shared" si="17"/>
        <v>0</v>
      </c>
      <c r="J53" s="29"/>
      <c r="K53" s="28">
        <v>0</v>
      </c>
      <c r="L53" s="28"/>
      <c r="M53" s="39"/>
      <c r="N53" s="58"/>
    </row>
    <row r="54" spans="1:14" ht="15" customHeight="1" x14ac:dyDescent="0.25">
      <c r="A54" s="39" t="s">
        <v>52</v>
      </c>
      <c r="B54" s="57" t="s">
        <v>53</v>
      </c>
      <c r="C54" s="28">
        <v>5000</v>
      </c>
      <c r="D54" s="28">
        <v>5687.5</v>
      </c>
      <c r="E54" s="29"/>
      <c r="F54" s="28">
        <v>4500</v>
      </c>
      <c r="G54" s="28">
        <v>0</v>
      </c>
      <c r="H54" s="38">
        <v>0</v>
      </c>
      <c r="I54" s="28">
        <v>4500</v>
      </c>
      <c r="J54" s="29"/>
      <c r="K54" s="28">
        <v>5300</v>
      </c>
      <c r="L54" s="28"/>
      <c r="M54" s="39"/>
      <c r="N54" s="58"/>
    </row>
    <row r="55" spans="1:14" ht="15" customHeight="1" x14ac:dyDescent="0.25">
      <c r="A55" s="39" t="s">
        <v>153</v>
      </c>
      <c r="B55" s="57" t="s">
        <v>154</v>
      </c>
      <c r="C55" s="28">
        <v>0</v>
      </c>
      <c r="D55" s="28">
        <v>0</v>
      </c>
      <c r="E55" s="29"/>
      <c r="F55" s="28">
        <v>0</v>
      </c>
      <c r="G55" s="28">
        <v>0</v>
      </c>
      <c r="H55" s="38">
        <v>265.56</v>
      </c>
      <c r="I55" s="28">
        <f t="shared" si="17"/>
        <v>354.08000000000004</v>
      </c>
      <c r="J55" s="29"/>
      <c r="K55" s="28">
        <v>355</v>
      </c>
      <c r="L55" s="28"/>
      <c r="M55" s="21"/>
      <c r="N55" s="58"/>
    </row>
    <row r="56" spans="1:14" ht="15" customHeight="1" x14ac:dyDescent="0.25">
      <c r="A56" s="39" t="s">
        <v>54</v>
      </c>
      <c r="B56" s="57" t="s">
        <v>55</v>
      </c>
      <c r="C56" s="28">
        <v>43532</v>
      </c>
      <c r="D56" s="28">
        <v>44150.34</v>
      </c>
      <c r="E56" s="29"/>
      <c r="F56" s="28">
        <v>45000</v>
      </c>
      <c r="G56" s="28">
        <v>0</v>
      </c>
      <c r="H56" s="38">
        <v>0</v>
      </c>
      <c r="I56" s="28">
        <v>45000</v>
      </c>
      <c r="J56" s="29"/>
      <c r="K56" s="28">
        <v>45000</v>
      </c>
      <c r="L56" s="28"/>
      <c r="M56" s="39"/>
      <c r="N56" s="58"/>
    </row>
    <row r="57" spans="1:14" ht="15" customHeight="1" x14ac:dyDescent="0.25">
      <c r="A57" s="39" t="s">
        <v>58</v>
      </c>
      <c r="B57" s="57" t="s">
        <v>59</v>
      </c>
      <c r="C57" s="28">
        <v>0</v>
      </c>
      <c r="D57" s="28">
        <v>1968.29</v>
      </c>
      <c r="E57" s="29"/>
      <c r="F57" s="28">
        <v>1830</v>
      </c>
      <c r="G57" s="28">
        <v>0</v>
      </c>
      <c r="H57" s="38">
        <v>1028.28</v>
      </c>
      <c r="I57" s="28">
        <f t="shared" si="17"/>
        <v>1371.04</v>
      </c>
      <c r="J57" s="29"/>
      <c r="K57" s="28">
        <v>1450</v>
      </c>
      <c r="L57" s="28"/>
      <c r="M57" s="21" t="s">
        <v>214</v>
      </c>
      <c r="N57" s="58"/>
    </row>
    <row r="58" spans="1:14" ht="15" customHeight="1" x14ac:dyDescent="0.25">
      <c r="A58" s="39" t="s">
        <v>62</v>
      </c>
      <c r="B58" s="57" t="s">
        <v>172</v>
      </c>
      <c r="C58" s="28">
        <v>0</v>
      </c>
      <c r="D58" s="28">
        <v>842.87</v>
      </c>
      <c r="E58" s="29"/>
      <c r="F58" s="28">
        <v>715</v>
      </c>
      <c r="G58" s="28">
        <v>0</v>
      </c>
      <c r="H58" s="38">
        <v>659.61</v>
      </c>
      <c r="I58" s="28">
        <f t="shared" si="17"/>
        <v>879.48</v>
      </c>
      <c r="J58" s="29"/>
      <c r="K58" s="28">
        <v>950</v>
      </c>
      <c r="L58" s="28"/>
      <c r="M58" s="21" t="s">
        <v>214</v>
      </c>
      <c r="N58" s="58"/>
    </row>
    <row r="59" spans="1:14" ht="15" customHeight="1" x14ac:dyDescent="0.25">
      <c r="A59" s="39" t="s">
        <v>155</v>
      </c>
      <c r="B59" s="57" t="s">
        <v>263</v>
      </c>
      <c r="C59" s="28">
        <v>0</v>
      </c>
      <c r="D59" s="28">
        <v>185</v>
      </c>
      <c r="E59" s="29"/>
      <c r="F59" s="28">
        <v>7020</v>
      </c>
      <c r="G59" s="28"/>
      <c r="H59" s="38">
        <v>440.4</v>
      </c>
      <c r="I59" s="28">
        <f t="shared" si="17"/>
        <v>587.19999999999993</v>
      </c>
      <c r="J59" s="29"/>
      <c r="K59" s="28">
        <v>100</v>
      </c>
      <c r="L59" s="28"/>
      <c r="M59" s="21"/>
      <c r="N59" s="58"/>
    </row>
    <row r="60" spans="1:14" ht="15" customHeight="1" x14ac:dyDescent="0.25">
      <c r="A60" s="39" t="s">
        <v>267</v>
      </c>
      <c r="B60" s="57" t="s">
        <v>264</v>
      </c>
      <c r="C60" s="28">
        <v>0</v>
      </c>
      <c r="D60" s="28">
        <v>0</v>
      </c>
      <c r="E60" s="29"/>
      <c r="F60" s="28">
        <v>0</v>
      </c>
      <c r="G60" s="28">
        <v>0</v>
      </c>
      <c r="H60" s="38">
        <v>0</v>
      </c>
      <c r="I60" s="28">
        <f t="shared" si="17"/>
        <v>0</v>
      </c>
      <c r="J60" s="29"/>
      <c r="K60" s="28">
        <v>0</v>
      </c>
      <c r="L60" s="28"/>
      <c r="M60" s="21"/>
      <c r="N60" s="58"/>
    </row>
    <row r="61" spans="1:14" ht="15" customHeight="1" x14ac:dyDescent="0.25">
      <c r="A61" s="39" t="s">
        <v>268</v>
      </c>
      <c r="B61" s="57" t="s">
        <v>265</v>
      </c>
      <c r="C61" s="28">
        <v>5000</v>
      </c>
      <c r="D61" s="28">
        <v>7215</v>
      </c>
      <c r="E61" s="29"/>
      <c r="F61" s="28">
        <v>0</v>
      </c>
      <c r="G61" s="28">
        <v>0</v>
      </c>
      <c r="H61" s="38">
        <v>5206.5</v>
      </c>
      <c r="I61" s="28">
        <f t="shared" si="17"/>
        <v>6942</v>
      </c>
      <c r="J61" s="29"/>
      <c r="K61" s="28">
        <v>7000</v>
      </c>
      <c r="L61" s="28"/>
      <c r="M61" s="21"/>
      <c r="N61" s="58"/>
    </row>
    <row r="62" spans="1:14" ht="15" customHeight="1" x14ac:dyDescent="0.25">
      <c r="A62" s="39" t="s">
        <v>64</v>
      </c>
      <c r="B62" s="57" t="s">
        <v>266</v>
      </c>
      <c r="C62" s="28">
        <v>75000</v>
      </c>
      <c r="D62" s="28">
        <v>57450</v>
      </c>
      <c r="E62" s="29"/>
      <c r="F62" s="28">
        <v>60000</v>
      </c>
      <c r="G62" s="28"/>
      <c r="H62" s="38">
        <v>28725</v>
      </c>
      <c r="I62" s="28">
        <f t="shared" si="17"/>
        <v>38300</v>
      </c>
      <c r="J62" s="29"/>
      <c r="K62" s="28">
        <v>40000</v>
      </c>
      <c r="L62" s="28"/>
      <c r="M62" s="21"/>
      <c r="N62" s="58"/>
    </row>
    <row r="63" spans="1:14" ht="15" customHeight="1" x14ac:dyDescent="0.25">
      <c r="A63" s="39" t="s">
        <v>67</v>
      </c>
      <c r="B63" s="57" t="s">
        <v>68</v>
      </c>
      <c r="C63" s="28">
        <v>0</v>
      </c>
      <c r="D63" s="28">
        <v>0</v>
      </c>
      <c r="E63" s="29"/>
      <c r="F63" s="28">
        <v>0</v>
      </c>
      <c r="G63" s="28">
        <v>0</v>
      </c>
      <c r="H63" s="38">
        <v>35.200000000000003</v>
      </c>
      <c r="I63" s="28">
        <f t="shared" si="17"/>
        <v>46.933333333333337</v>
      </c>
      <c r="J63" s="29"/>
      <c r="K63" s="28">
        <v>0</v>
      </c>
      <c r="L63" s="28"/>
      <c r="M63" s="39"/>
      <c r="N63" s="58"/>
    </row>
    <row r="64" spans="1:14" ht="15" customHeight="1" x14ac:dyDescent="0.25">
      <c r="A64" s="39" t="s">
        <v>69</v>
      </c>
      <c r="B64" s="57" t="s">
        <v>70</v>
      </c>
      <c r="C64" s="28">
        <v>0</v>
      </c>
      <c r="D64" s="28">
        <v>1496.66</v>
      </c>
      <c r="E64" s="29"/>
      <c r="F64" s="28">
        <v>975</v>
      </c>
      <c r="G64" s="28"/>
      <c r="H64" s="38">
        <v>925.81</v>
      </c>
      <c r="I64" s="28">
        <f t="shared" si="17"/>
        <v>1234.4133333333334</v>
      </c>
      <c r="J64" s="29"/>
      <c r="K64" s="28">
        <v>1250</v>
      </c>
      <c r="L64" s="28"/>
      <c r="M64" s="21"/>
      <c r="N64" s="58"/>
    </row>
    <row r="65" spans="1:14" ht="15" customHeight="1" x14ac:dyDescent="0.25">
      <c r="A65" s="39" t="s">
        <v>74</v>
      </c>
      <c r="B65" s="57" t="s">
        <v>75</v>
      </c>
      <c r="C65" s="28">
        <v>0</v>
      </c>
      <c r="D65" s="28">
        <v>3011.3</v>
      </c>
      <c r="E65" s="29"/>
      <c r="F65" s="28">
        <v>2720</v>
      </c>
      <c r="G65" s="28"/>
      <c r="H65" s="38">
        <v>1921.58</v>
      </c>
      <c r="I65" s="28">
        <f t="shared" si="17"/>
        <v>2562.1066666666666</v>
      </c>
      <c r="J65" s="29"/>
      <c r="K65" s="28">
        <v>2565</v>
      </c>
      <c r="L65" s="28"/>
      <c r="M65" s="21"/>
      <c r="N65" s="58"/>
    </row>
    <row r="66" spans="1:14" ht="15" customHeight="1" x14ac:dyDescent="0.25">
      <c r="A66" s="9" t="s">
        <v>315</v>
      </c>
      <c r="B66" s="15" t="s">
        <v>316</v>
      </c>
      <c r="C66" s="28">
        <v>0</v>
      </c>
      <c r="D66" s="28">
        <v>0</v>
      </c>
      <c r="E66" s="29"/>
      <c r="F66" s="28">
        <v>0</v>
      </c>
      <c r="G66" s="28">
        <v>0</v>
      </c>
      <c r="H66" s="28">
        <v>0</v>
      </c>
      <c r="I66" s="28">
        <f>(H66/9)*12</f>
        <v>0</v>
      </c>
      <c r="J66" s="29"/>
      <c r="K66" s="28">
        <v>800</v>
      </c>
      <c r="L66" s="29"/>
      <c r="M66" s="119" t="s">
        <v>317</v>
      </c>
      <c r="N66" s="9"/>
    </row>
    <row r="67" spans="1:14" ht="26.25" x14ac:dyDescent="0.25">
      <c r="A67" s="39" t="s">
        <v>78</v>
      </c>
      <c r="B67" s="57" t="s">
        <v>79</v>
      </c>
      <c r="C67" s="28">
        <v>9000</v>
      </c>
      <c r="D67" s="28">
        <v>13821.84</v>
      </c>
      <c r="E67" s="29"/>
      <c r="F67" s="28">
        <v>9000</v>
      </c>
      <c r="G67" s="28">
        <v>0</v>
      </c>
      <c r="H67" s="120">
        <v>8718.9699999999993</v>
      </c>
      <c r="I67" s="28">
        <f t="shared" si="17"/>
        <v>11625.293333333333</v>
      </c>
      <c r="J67" s="29"/>
      <c r="K67" s="28">
        <v>2860</v>
      </c>
      <c r="L67" s="28"/>
      <c r="M67" s="49" t="s">
        <v>326</v>
      </c>
      <c r="N67" s="58"/>
    </row>
    <row r="68" spans="1:14" s="3" customFormat="1" ht="15.75" customHeight="1" thickBot="1" x14ac:dyDescent="0.3">
      <c r="A68" s="145" t="s">
        <v>229</v>
      </c>
      <c r="B68" s="145"/>
      <c r="C68" s="30">
        <f>SUM(C52:C67)</f>
        <v>137532</v>
      </c>
      <c r="D68" s="30">
        <f>SUM(D52:D67)</f>
        <v>135828.80000000002</v>
      </c>
      <c r="E68" s="31"/>
      <c r="F68" s="30">
        <f>SUM(F52:F67)</f>
        <v>131760</v>
      </c>
      <c r="G68" s="30">
        <f t="shared" ref="G68:K68" si="18">SUM(G52:G67)</f>
        <v>0</v>
      </c>
      <c r="H68" s="30">
        <f t="shared" si="18"/>
        <v>48227.06</v>
      </c>
      <c r="I68" s="30">
        <f t="shared" si="18"/>
        <v>113802.74666666667</v>
      </c>
      <c r="J68" s="31"/>
      <c r="K68" s="30">
        <f t="shared" si="18"/>
        <v>108130</v>
      </c>
      <c r="L68" s="31"/>
      <c r="M68" s="59"/>
      <c r="N68" s="60"/>
    </row>
    <row r="69" spans="1:14" s="5" customFormat="1" ht="24.95" customHeight="1" thickTop="1" x14ac:dyDescent="0.25">
      <c r="A69" s="146" t="s">
        <v>28</v>
      </c>
      <c r="B69" s="146"/>
      <c r="C69" s="146"/>
      <c r="D69" s="146"/>
      <c r="E69" s="146"/>
      <c r="F69" s="146"/>
      <c r="G69" s="146"/>
      <c r="H69" s="146"/>
      <c r="I69" s="40"/>
      <c r="J69" s="40"/>
      <c r="K69" s="47"/>
      <c r="L69" s="47"/>
      <c r="M69" s="47"/>
      <c r="N69" s="47"/>
    </row>
    <row r="70" spans="1:14" x14ac:dyDescent="0.25">
      <c r="A70" s="147" t="s">
        <v>230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</row>
    <row r="71" spans="1:14" ht="15" customHeight="1" x14ac:dyDescent="0.25">
      <c r="A71" s="39" t="s">
        <v>270</v>
      </c>
      <c r="B71" s="57" t="s">
        <v>269</v>
      </c>
      <c r="C71" s="28">
        <v>25000</v>
      </c>
      <c r="D71" s="28">
        <v>28592.38</v>
      </c>
      <c r="E71" s="29"/>
      <c r="F71" s="28">
        <v>30000</v>
      </c>
      <c r="G71" s="28">
        <v>0</v>
      </c>
      <c r="H71" s="38">
        <v>26269.040000000001</v>
      </c>
      <c r="I71" s="28">
        <v>30000</v>
      </c>
      <c r="J71" s="29"/>
      <c r="K71" s="28">
        <v>35000</v>
      </c>
      <c r="L71" s="28"/>
      <c r="M71" s="39"/>
      <c r="N71" s="58"/>
    </row>
    <row r="72" spans="1:14" ht="15" customHeight="1" x14ac:dyDescent="0.25">
      <c r="A72" s="39" t="s">
        <v>88</v>
      </c>
      <c r="B72" s="57" t="s">
        <v>177</v>
      </c>
      <c r="C72" s="28">
        <v>500</v>
      </c>
      <c r="D72" s="28">
        <v>798.83</v>
      </c>
      <c r="E72" s="29"/>
      <c r="F72" s="28">
        <v>500</v>
      </c>
      <c r="G72" s="28">
        <v>0</v>
      </c>
      <c r="H72" s="38">
        <v>2148.73</v>
      </c>
      <c r="I72" s="28">
        <f t="shared" ref="I72:I74" si="19">(H72/9)*12</f>
        <v>2864.9733333333334</v>
      </c>
      <c r="J72" s="29"/>
      <c r="K72" s="28">
        <v>3500</v>
      </c>
      <c r="L72" s="28"/>
      <c r="M72" s="39"/>
      <c r="N72" s="58"/>
    </row>
    <row r="73" spans="1:14" ht="15" customHeight="1" x14ac:dyDescent="0.25">
      <c r="A73" s="39" t="s">
        <v>94</v>
      </c>
      <c r="B73" s="57" t="s">
        <v>95</v>
      </c>
      <c r="C73" s="28">
        <v>3500</v>
      </c>
      <c r="D73" s="28">
        <v>3391.52</v>
      </c>
      <c r="E73" s="29"/>
      <c r="F73" s="28">
        <v>3500</v>
      </c>
      <c r="G73" s="28">
        <v>0</v>
      </c>
      <c r="H73" s="38">
        <v>2328.08</v>
      </c>
      <c r="I73" s="28">
        <f t="shared" si="19"/>
        <v>3104.1066666666666</v>
      </c>
      <c r="J73" s="29"/>
      <c r="K73" s="28">
        <v>3500</v>
      </c>
      <c r="L73" s="28"/>
      <c r="M73" s="39"/>
      <c r="N73" s="58"/>
    </row>
    <row r="74" spans="1:14" ht="15" customHeight="1" x14ac:dyDescent="0.25">
      <c r="A74" s="39" t="s">
        <v>178</v>
      </c>
      <c r="B74" s="57" t="s">
        <v>96</v>
      </c>
      <c r="C74" s="28">
        <v>12500</v>
      </c>
      <c r="D74" s="28">
        <v>6372.26</v>
      </c>
      <c r="E74" s="29"/>
      <c r="F74" s="28">
        <v>12500</v>
      </c>
      <c r="G74" s="28">
        <v>0</v>
      </c>
      <c r="H74" s="38">
        <v>9422.5</v>
      </c>
      <c r="I74" s="28">
        <f t="shared" si="19"/>
        <v>12563.333333333332</v>
      </c>
      <c r="J74" s="29"/>
      <c r="K74" s="28">
        <v>15000</v>
      </c>
      <c r="L74" s="28"/>
      <c r="M74" s="39"/>
      <c r="N74" s="58"/>
    </row>
    <row r="75" spans="1:14" ht="15" customHeight="1" x14ac:dyDescent="0.25">
      <c r="A75" s="39" t="s">
        <v>211</v>
      </c>
      <c r="B75" s="57" t="s">
        <v>242</v>
      </c>
      <c r="C75" s="28">
        <v>0</v>
      </c>
      <c r="D75" s="28">
        <v>0</v>
      </c>
      <c r="E75" s="29"/>
      <c r="F75" s="28">
        <v>0</v>
      </c>
      <c r="G75" s="28">
        <v>0</v>
      </c>
      <c r="H75" s="38">
        <v>3383.25</v>
      </c>
      <c r="I75" s="28">
        <v>3383.25</v>
      </c>
      <c r="J75" s="29"/>
      <c r="K75" s="28">
        <v>0</v>
      </c>
      <c r="L75" s="28"/>
      <c r="M75" s="39"/>
      <c r="N75" s="58"/>
    </row>
    <row r="76" spans="1:14" s="3" customFormat="1" ht="15.75" customHeight="1" thickBot="1" x14ac:dyDescent="0.3">
      <c r="A76" s="134" t="s">
        <v>231</v>
      </c>
      <c r="B76" s="134"/>
      <c r="C76" s="30">
        <f>SUM(C71:C75)</f>
        <v>41500</v>
      </c>
      <c r="D76" s="30">
        <f>SUM(D71:D75)</f>
        <v>39154.990000000005</v>
      </c>
      <c r="E76" s="31"/>
      <c r="F76" s="30">
        <f>SUM(F71:F75)</f>
        <v>46500</v>
      </c>
      <c r="G76" s="30">
        <f>SUM(G71:G75)</f>
        <v>0</v>
      </c>
      <c r="H76" s="30">
        <f>SUM(H71:H75)</f>
        <v>43551.6</v>
      </c>
      <c r="I76" s="30">
        <f>SUM(I71:I75)</f>
        <v>51915.66333333333</v>
      </c>
      <c r="J76" s="31"/>
      <c r="K76" s="30">
        <f>SUM(K71:K75)</f>
        <v>57000</v>
      </c>
      <c r="L76" s="31"/>
      <c r="M76" s="17"/>
    </row>
    <row r="77" spans="1:14" s="5" customFormat="1" ht="24.95" customHeight="1" thickTop="1" x14ac:dyDescent="0.25">
      <c r="A77" s="140" t="s">
        <v>28</v>
      </c>
      <c r="B77" s="140"/>
      <c r="C77" s="140"/>
      <c r="D77" s="140"/>
      <c r="E77" s="140"/>
      <c r="F77" s="140"/>
      <c r="G77" s="140"/>
      <c r="H77" s="140"/>
      <c r="I77" s="40"/>
      <c r="J77" s="40"/>
    </row>
    <row r="78" spans="1:14" x14ac:dyDescent="0.25">
      <c r="A78" s="133" t="s">
        <v>234</v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</row>
    <row r="79" spans="1:14" x14ac:dyDescent="0.25">
      <c r="A79" s="9" t="s">
        <v>101</v>
      </c>
      <c r="B79" s="15" t="s">
        <v>179</v>
      </c>
      <c r="C79" s="28">
        <v>0</v>
      </c>
      <c r="D79" s="28">
        <v>0</v>
      </c>
      <c r="E79" s="29"/>
      <c r="F79" s="28">
        <v>1000</v>
      </c>
      <c r="G79" s="28">
        <v>0</v>
      </c>
      <c r="H79" s="28">
        <v>58.45</v>
      </c>
      <c r="I79" s="28">
        <f t="shared" ref="I79:I82" si="20">(H79/9)*12</f>
        <v>77.933333333333337</v>
      </c>
      <c r="J79" s="29"/>
      <c r="K79" s="28">
        <v>1000</v>
      </c>
      <c r="L79" s="28"/>
      <c r="M79" s="9"/>
    </row>
    <row r="80" spans="1:14" x14ac:dyDescent="0.25">
      <c r="A80" s="9" t="s">
        <v>103</v>
      </c>
      <c r="B80" s="15" t="s">
        <v>180</v>
      </c>
      <c r="C80" s="28">
        <v>50000</v>
      </c>
      <c r="D80" s="28">
        <v>37036.43</v>
      </c>
      <c r="E80" s="29"/>
      <c r="F80" s="28">
        <v>50000</v>
      </c>
      <c r="G80" s="28">
        <v>0</v>
      </c>
      <c r="H80" s="38">
        <v>638.49</v>
      </c>
      <c r="I80" s="28">
        <f t="shared" si="20"/>
        <v>851.31999999999994</v>
      </c>
      <c r="J80" s="29"/>
      <c r="K80" s="28">
        <v>1000</v>
      </c>
      <c r="L80" s="28"/>
      <c r="M80" s="9"/>
    </row>
    <row r="81" spans="1:14" x14ac:dyDescent="0.25">
      <c r="A81" s="9" t="s">
        <v>105</v>
      </c>
      <c r="B81" s="15" t="s">
        <v>182</v>
      </c>
      <c r="C81" s="28">
        <v>0</v>
      </c>
      <c r="D81" s="28">
        <v>12.24</v>
      </c>
      <c r="E81" s="29"/>
      <c r="F81" s="28">
        <v>1650</v>
      </c>
      <c r="G81" s="28">
        <v>0</v>
      </c>
      <c r="H81" s="38">
        <v>682.96</v>
      </c>
      <c r="I81" s="28">
        <f t="shared" si="20"/>
        <v>910.61333333333346</v>
      </c>
      <c r="J81" s="29"/>
      <c r="K81" s="28">
        <v>1500</v>
      </c>
      <c r="L81" s="28"/>
      <c r="M81" s="9"/>
    </row>
    <row r="82" spans="1:14" x14ac:dyDescent="0.25">
      <c r="A82" s="9" t="s">
        <v>272</v>
      </c>
      <c r="B82" s="15" t="s">
        <v>271</v>
      </c>
      <c r="C82" s="28">
        <v>12500</v>
      </c>
      <c r="D82" s="28">
        <v>8950</v>
      </c>
      <c r="E82" s="29"/>
      <c r="F82" s="28">
        <v>12500</v>
      </c>
      <c r="G82" s="28">
        <v>0</v>
      </c>
      <c r="H82" s="38">
        <v>18225.98</v>
      </c>
      <c r="I82" s="28">
        <f t="shared" si="20"/>
        <v>24301.306666666667</v>
      </c>
      <c r="J82" s="29"/>
      <c r="K82" s="28">
        <v>12500</v>
      </c>
      <c r="L82" s="28"/>
      <c r="M82" s="9"/>
    </row>
    <row r="83" spans="1:14" s="3" customFormat="1" ht="15.75" customHeight="1" thickBot="1" x14ac:dyDescent="0.3">
      <c r="A83" s="134" t="s">
        <v>235</v>
      </c>
      <c r="B83" s="134"/>
      <c r="C83" s="30">
        <f>SUM(C79:C82)</f>
        <v>62500</v>
      </c>
      <c r="D83" s="30">
        <f>SUM(D79:D82)</f>
        <v>45998.67</v>
      </c>
      <c r="E83" s="31"/>
      <c r="F83" s="30">
        <f>SUM(F79:F82)</f>
        <v>65150</v>
      </c>
      <c r="G83" s="30">
        <f>SUM(G79:G82)</f>
        <v>0</v>
      </c>
      <c r="H83" s="30">
        <f>SUM(H79:H82)</f>
        <v>19605.88</v>
      </c>
      <c r="I83" s="30">
        <f>SUM(I79:I82)</f>
        <v>26141.173333333332</v>
      </c>
      <c r="J83" s="31"/>
      <c r="K83" s="30">
        <f>SUM(K79:K82)</f>
        <v>16000</v>
      </c>
      <c r="L83" s="31"/>
      <c r="M83" s="17"/>
    </row>
    <row r="84" spans="1:14" s="5" customFormat="1" ht="24.95" customHeight="1" thickTop="1" x14ac:dyDescent="0.25">
      <c r="A84" s="140" t="s">
        <v>28</v>
      </c>
      <c r="B84" s="140"/>
      <c r="C84" s="140"/>
      <c r="D84" s="140"/>
      <c r="E84" s="140"/>
      <c r="F84" s="140"/>
      <c r="G84" s="140"/>
      <c r="H84" s="140"/>
      <c r="I84" s="40"/>
      <c r="J84" s="40"/>
    </row>
    <row r="85" spans="1:14" x14ac:dyDescent="0.25">
      <c r="A85" s="133" t="s">
        <v>236</v>
      </c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</row>
    <row r="86" spans="1:14" x14ac:dyDescent="0.25">
      <c r="A86" s="9" t="s">
        <v>157</v>
      </c>
      <c r="B86" s="15" t="s">
        <v>275</v>
      </c>
      <c r="C86" s="28">
        <v>0</v>
      </c>
      <c r="D86" s="28">
        <v>0</v>
      </c>
      <c r="E86" s="29"/>
      <c r="F86" s="28">
        <v>0</v>
      </c>
      <c r="G86" s="28">
        <v>0</v>
      </c>
      <c r="H86" s="38">
        <v>0</v>
      </c>
      <c r="I86" s="28">
        <f t="shared" ref="I86:I87" si="21">(H86/9)*12</f>
        <v>0</v>
      </c>
      <c r="J86" s="29"/>
      <c r="K86" s="28">
        <v>100</v>
      </c>
      <c r="L86" s="28"/>
      <c r="M86" s="9"/>
    </row>
    <row r="87" spans="1:14" x14ac:dyDescent="0.25">
      <c r="A87" s="9" t="s">
        <v>281</v>
      </c>
      <c r="B87" s="15" t="s">
        <v>276</v>
      </c>
      <c r="C87" s="28">
        <v>30000</v>
      </c>
      <c r="D87" s="28">
        <v>29126.9</v>
      </c>
      <c r="E87" s="29"/>
      <c r="F87" s="28">
        <v>35000</v>
      </c>
      <c r="G87" s="28">
        <v>0</v>
      </c>
      <c r="H87" s="38">
        <v>18757.64</v>
      </c>
      <c r="I87" s="28">
        <f t="shared" si="21"/>
        <v>25010.186666666668</v>
      </c>
      <c r="J87" s="29"/>
      <c r="K87" s="28">
        <v>30000</v>
      </c>
      <c r="L87" s="28"/>
      <c r="M87" s="9"/>
    </row>
    <row r="88" spans="1:14" x14ac:dyDescent="0.25">
      <c r="A88" s="9" t="s">
        <v>124</v>
      </c>
      <c r="B88" s="15" t="s">
        <v>125</v>
      </c>
      <c r="C88" s="28">
        <v>0</v>
      </c>
      <c r="D88" s="28">
        <v>0</v>
      </c>
      <c r="E88" s="29"/>
      <c r="F88" s="28">
        <v>0</v>
      </c>
      <c r="G88" s="28">
        <v>0</v>
      </c>
      <c r="H88" s="38">
        <v>665.86</v>
      </c>
      <c r="I88" s="28">
        <v>665.86</v>
      </c>
      <c r="J88" s="29"/>
      <c r="K88" s="28">
        <v>700</v>
      </c>
      <c r="L88" s="28"/>
      <c r="M88" s="9"/>
    </row>
    <row r="89" spans="1:14" s="3" customFormat="1" ht="15.75" customHeight="1" thickBot="1" x14ac:dyDescent="0.3">
      <c r="A89" s="134" t="s">
        <v>237</v>
      </c>
      <c r="B89" s="134"/>
      <c r="C89" s="30">
        <f>SUM(C86:C88)</f>
        <v>30000</v>
      </c>
      <c r="D89" s="30">
        <f t="shared" ref="D89:K89" si="22">SUM(D86:D88)</f>
        <v>29126.9</v>
      </c>
      <c r="E89" s="31"/>
      <c r="F89" s="30">
        <f t="shared" si="22"/>
        <v>35000</v>
      </c>
      <c r="G89" s="30">
        <f t="shared" si="22"/>
        <v>0</v>
      </c>
      <c r="H89" s="30">
        <f t="shared" si="22"/>
        <v>19423.5</v>
      </c>
      <c r="I89" s="30">
        <f t="shared" si="22"/>
        <v>25676.046666666669</v>
      </c>
      <c r="J89" s="31"/>
      <c r="K89" s="30">
        <f t="shared" si="22"/>
        <v>30800</v>
      </c>
      <c r="L89" s="31"/>
      <c r="M89" s="17"/>
    </row>
    <row r="90" spans="1:14" s="5" customFormat="1" ht="24.95" customHeight="1" thickTop="1" x14ac:dyDescent="0.25">
      <c r="A90" s="140" t="s">
        <v>28</v>
      </c>
      <c r="B90" s="140"/>
      <c r="C90" s="140"/>
      <c r="D90" s="140"/>
      <c r="E90" s="140"/>
      <c r="F90" s="140"/>
      <c r="G90" s="140"/>
      <c r="H90" s="140"/>
      <c r="I90" s="40"/>
      <c r="J90" s="40"/>
    </row>
    <row r="91" spans="1:14" x14ac:dyDescent="0.25">
      <c r="A91" s="133" t="s">
        <v>238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</row>
    <row r="92" spans="1:14" x14ac:dyDescent="0.25">
      <c r="A92" s="9" t="s">
        <v>273</v>
      </c>
      <c r="B92" s="15" t="s">
        <v>274</v>
      </c>
      <c r="C92" s="28">
        <v>26163</v>
      </c>
      <c r="D92" s="28">
        <v>0</v>
      </c>
      <c r="E92" s="29"/>
      <c r="F92" s="28">
        <v>0</v>
      </c>
      <c r="G92" s="28">
        <v>0</v>
      </c>
      <c r="H92" s="38">
        <v>0</v>
      </c>
      <c r="I92" s="28">
        <f t="shared" ref="I92" si="23">(H92/9)*12</f>
        <v>0</v>
      </c>
      <c r="J92" s="29"/>
      <c r="K92" s="28">
        <v>0</v>
      </c>
      <c r="L92" s="28"/>
      <c r="M92" s="9"/>
    </row>
    <row r="93" spans="1:14" s="3" customFormat="1" ht="15.75" customHeight="1" thickBot="1" x14ac:dyDescent="0.3">
      <c r="A93" s="134" t="s">
        <v>239</v>
      </c>
      <c r="B93" s="134"/>
      <c r="C93" s="30">
        <f>SUM(C92:C92)</f>
        <v>26163</v>
      </c>
      <c r="D93" s="30">
        <f>SUM(D92:D92)</f>
        <v>0</v>
      </c>
      <c r="E93" s="31"/>
      <c r="F93" s="30">
        <f>SUM(F92:F92)</f>
        <v>0</v>
      </c>
      <c r="G93" s="30">
        <f>SUM(G92:G92)</f>
        <v>0</v>
      </c>
      <c r="H93" s="30">
        <f>SUM(H92:H92)</f>
        <v>0</v>
      </c>
      <c r="I93" s="30">
        <f>SUM(I92:I92)</f>
        <v>0</v>
      </c>
      <c r="J93" s="31"/>
      <c r="K93" s="30">
        <f>SUM(K92:K92)</f>
        <v>0</v>
      </c>
      <c r="L93" s="31"/>
      <c r="M93" s="17"/>
    </row>
    <row r="94" spans="1:14" s="5" customFormat="1" ht="24.95" customHeight="1" thickTop="1" x14ac:dyDescent="0.25">
      <c r="A94" s="140" t="s">
        <v>28</v>
      </c>
      <c r="B94" s="140"/>
      <c r="C94" s="140"/>
      <c r="D94" s="140"/>
      <c r="E94" s="140"/>
      <c r="F94" s="140"/>
      <c r="G94" s="140"/>
      <c r="H94" s="140"/>
      <c r="I94" s="40"/>
      <c r="J94" s="40"/>
    </row>
    <row r="95" spans="1:14" x14ac:dyDescent="0.25">
      <c r="A95" s="133" t="s">
        <v>240</v>
      </c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</row>
    <row r="96" spans="1:14" x14ac:dyDescent="0.25">
      <c r="A96" s="9" t="s">
        <v>161</v>
      </c>
      <c r="B96" s="15" t="s">
        <v>199</v>
      </c>
      <c r="C96" s="28">
        <v>0</v>
      </c>
      <c r="D96" s="28">
        <v>32142.77</v>
      </c>
      <c r="E96" s="29"/>
      <c r="F96" s="28">
        <v>33000</v>
      </c>
      <c r="G96" s="28">
        <v>0</v>
      </c>
      <c r="H96" s="28">
        <v>0</v>
      </c>
      <c r="I96" s="28">
        <v>33000</v>
      </c>
      <c r="J96" s="29"/>
      <c r="K96" s="28">
        <v>35000</v>
      </c>
      <c r="L96" s="28"/>
      <c r="M96" s="9"/>
    </row>
    <row r="97" spans="1:13" x14ac:dyDescent="0.25">
      <c r="A97" s="9" t="s">
        <v>146</v>
      </c>
      <c r="B97" s="15" t="s">
        <v>147</v>
      </c>
      <c r="C97" s="28">
        <v>0</v>
      </c>
      <c r="D97" s="28">
        <v>0</v>
      </c>
      <c r="E97" s="29"/>
      <c r="F97" s="28">
        <v>0</v>
      </c>
      <c r="G97" s="28">
        <v>0</v>
      </c>
      <c r="H97" s="28">
        <v>0</v>
      </c>
      <c r="I97" s="28">
        <v>0</v>
      </c>
      <c r="J97" s="29"/>
      <c r="K97" s="28">
        <v>0</v>
      </c>
      <c r="L97" s="28"/>
      <c r="M97" s="9"/>
    </row>
    <row r="98" spans="1:13" x14ac:dyDescent="0.25">
      <c r="A98" s="9" t="s">
        <v>148</v>
      </c>
      <c r="B98" s="15" t="s">
        <v>277</v>
      </c>
      <c r="C98" s="28">
        <v>0</v>
      </c>
      <c r="D98" s="28">
        <v>3115.98</v>
      </c>
      <c r="E98" s="29"/>
      <c r="F98" s="28">
        <v>58813</v>
      </c>
      <c r="G98" s="28">
        <v>0</v>
      </c>
      <c r="H98" s="28">
        <v>31216.22</v>
      </c>
      <c r="I98" s="28">
        <v>58813</v>
      </c>
      <c r="J98" s="29"/>
      <c r="K98" s="28">
        <v>54289</v>
      </c>
      <c r="L98" s="28"/>
      <c r="M98" s="9"/>
    </row>
    <row r="99" spans="1:13" s="3" customFormat="1" ht="15.75" customHeight="1" thickBot="1" x14ac:dyDescent="0.3">
      <c r="A99" s="134" t="s">
        <v>241</v>
      </c>
      <c r="B99" s="134"/>
      <c r="C99" s="30">
        <f>SUM(C96:C98)</f>
        <v>0</v>
      </c>
      <c r="D99" s="30">
        <f>SUM(D96:D98)</f>
        <v>35258.75</v>
      </c>
      <c r="E99" s="31"/>
      <c r="F99" s="30">
        <f>SUM(F96:F98)</f>
        <v>91813</v>
      </c>
      <c r="G99" s="30">
        <f>SUM(G96:G98)</f>
        <v>0</v>
      </c>
      <c r="H99" s="30">
        <f>SUM(H96:H98)</f>
        <v>31216.22</v>
      </c>
      <c r="I99" s="30">
        <f>SUM(I96:I98)</f>
        <v>91813</v>
      </c>
      <c r="J99" s="31"/>
      <c r="K99" s="30">
        <f>SUM(K96:K98)</f>
        <v>89289</v>
      </c>
      <c r="L99" s="31"/>
      <c r="M99" s="17"/>
    </row>
    <row r="100" spans="1:13" s="5" customFormat="1" ht="24.95" customHeight="1" thickTop="1" x14ac:dyDescent="0.25">
      <c r="A100" s="140" t="s">
        <v>28</v>
      </c>
      <c r="B100" s="140"/>
      <c r="C100" s="140"/>
      <c r="D100" s="140"/>
      <c r="E100" s="140"/>
      <c r="F100" s="140"/>
      <c r="G100" s="140"/>
      <c r="H100" s="140"/>
      <c r="I100" s="40"/>
      <c r="J100" s="40"/>
    </row>
    <row r="101" spans="1:13" s="3" customFormat="1" ht="15.75" customHeight="1" thickBot="1" x14ac:dyDescent="0.3">
      <c r="A101" s="148" t="s">
        <v>280</v>
      </c>
      <c r="B101" s="148"/>
      <c r="C101" s="30">
        <f>C45+C49+C68+C76+C83+C89+C93+C99</f>
        <v>548668</v>
      </c>
      <c r="D101" s="30">
        <f>D45+D49+D68+D76+D83+D89+D93+D99</f>
        <v>556729.39999999991</v>
      </c>
      <c r="E101" s="31"/>
      <c r="F101" s="30">
        <f>F45+F49+F68+F76+F83+F89+F93+F99</f>
        <v>665720</v>
      </c>
      <c r="G101" s="30">
        <f>G45+G49+G68+G76+G83+G89+G93+G99</f>
        <v>0</v>
      </c>
      <c r="H101" s="30">
        <f>H45+H49+H68+H76+H83+H89+H93+H99</f>
        <v>344467.14</v>
      </c>
      <c r="I101" s="30">
        <f>I45+I49+I68+I76+I83+I89+I93+I99</f>
        <v>599321.8731578947</v>
      </c>
      <c r="J101" s="31"/>
      <c r="K101" s="30">
        <f>K45+K49+K68+K76+K83+K89+K93+K99</f>
        <v>640964</v>
      </c>
      <c r="L101" s="31"/>
      <c r="M101" s="17"/>
    </row>
    <row r="102" spans="1:13" ht="15.75" thickTop="1" x14ac:dyDescent="0.25">
      <c r="A102" s="9"/>
      <c r="B102" s="9"/>
      <c r="C102" s="19"/>
      <c r="D102" s="19"/>
      <c r="E102" s="27"/>
      <c r="F102" s="19"/>
      <c r="G102" s="19"/>
      <c r="H102" s="19"/>
      <c r="I102" s="19"/>
      <c r="J102" s="27"/>
      <c r="K102" s="19"/>
      <c r="L102" s="61"/>
      <c r="M102" s="9"/>
    </row>
    <row r="103" spans="1:13" x14ac:dyDescent="0.25">
      <c r="A103" s="9"/>
      <c r="B103" s="9"/>
      <c r="C103" s="19"/>
      <c r="D103" s="19"/>
      <c r="E103" s="27"/>
      <c r="F103" s="19"/>
      <c r="G103" s="19"/>
      <c r="H103" s="19"/>
      <c r="I103" s="19"/>
      <c r="J103" s="27"/>
      <c r="K103" s="19"/>
      <c r="L103" s="61"/>
      <c r="M103" s="9"/>
    </row>
    <row r="104" spans="1:13" x14ac:dyDescent="0.25">
      <c r="A104" s="9"/>
      <c r="B104" s="9"/>
      <c r="C104" s="19"/>
      <c r="D104" s="19"/>
      <c r="E104" s="27"/>
      <c r="F104" s="19"/>
      <c r="G104" s="19"/>
      <c r="H104" s="19"/>
      <c r="I104" s="19"/>
      <c r="J104" s="27"/>
      <c r="K104" s="19"/>
      <c r="L104" s="61"/>
      <c r="M104" s="9"/>
    </row>
    <row r="105" spans="1:13" x14ac:dyDescent="0.25">
      <c r="A105" s="9"/>
      <c r="B105" s="9"/>
      <c r="C105" s="19"/>
      <c r="D105" s="19"/>
      <c r="E105" s="27"/>
      <c r="F105" s="19"/>
      <c r="G105" s="19"/>
      <c r="H105" s="19"/>
      <c r="I105" s="19"/>
      <c r="J105" s="27"/>
      <c r="K105" s="19"/>
      <c r="L105" s="61"/>
      <c r="M105" s="9"/>
    </row>
    <row r="106" spans="1:13" x14ac:dyDescent="0.25">
      <c r="A106" s="9"/>
      <c r="B106" s="9"/>
      <c r="C106" s="19"/>
      <c r="D106" s="19"/>
      <c r="E106" s="27"/>
      <c r="F106" s="19"/>
      <c r="G106" s="19"/>
      <c r="H106" s="19"/>
      <c r="I106" s="19"/>
      <c r="J106" s="27"/>
      <c r="K106" s="19"/>
      <c r="L106" s="61"/>
      <c r="M106" s="9"/>
    </row>
    <row r="107" spans="1:13" x14ac:dyDescent="0.25">
      <c r="A107" s="9"/>
      <c r="B107" s="9"/>
      <c r="C107" s="19"/>
      <c r="D107" s="19"/>
      <c r="E107" s="27"/>
      <c r="F107" s="19"/>
      <c r="G107" s="19"/>
      <c r="H107" s="19"/>
      <c r="I107" s="19"/>
      <c r="J107" s="27"/>
      <c r="K107" s="19"/>
      <c r="L107" s="61"/>
      <c r="M107" s="9"/>
    </row>
  </sheetData>
  <mergeCells count="51">
    <mergeCell ref="A7:H7"/>
    <mergeCell ref="A8:H8"/>
    <mergeCell ref="A11:B11"/>
    <mergeCell ref="A12:H12"/>
    <mergeCell ref="A1:O1"/>
    <mergeCell ref="A2:O2"/>
    <mergeCell ref="A3:O3"/>
    <mergeCell ref="A4:O4"/>
    <mergeCell ref="A5:B6"/>
    <mergeCell ref="C5:D5"/>
    <mergeCell ref="F5:I5"/>
    <mergeCell ref="M5:M6"/>
    <mergeCell ref="A47:N47"/>
    <mergeCell ref="A21:N21"/>
    <mergeCell ref="A24:B24"/>
    <mergeCell ref="A25:H25"/>
    <mergeCell ref="A26:B26"/>
    <mergeCell ref="A27:H27"/>
    <mergeCell ref="A28:K28"/>
    <mergeCell ref="A101:B101"/>
    <mergeCell ref="A17:N17"/>
    <mergeCell ref="A19:B19"/>
    <mergeCell ref="A20:H20"/>
    <mergeCell ref="A89:B89"/>
    <mergeCell ref="A90:H90"/>
    <mergeCell ref="A91:N91"/>
    <mergeCell ref="A93:B93"/>
    <mergeCell ref="A94:H94"/>
    <mergeCell ref="A95:N95"/>
    <mergeCell ref="A76:B76"/>
    <mergeCell ref="A77:H77"/>
    <mergeCell ref="A78:N78"/>
    <mergeCell ref="A83:B83"/>
    <mergeCell ref="A84:H84"/>
    <mergeCell ref="A85:N85"/>
    <mergeCell ref="A13:N13"/>
    <mergeCell ref="A15:B15"/>
    <mergeCell ref="A16:H16"/>
    <mergeCell ref="A99:B99"/>
    <mergeCell ref="A100:H100"/>
    <mergeCell ref="A49:B49"/>
    <mergeCell ref="A50:H50"/>
    <mergeCell ref="A51:N51"/>
    <mergeCell ref="A68:B68"/>
    <mergeCell ref="A69:H69"/>
    <mergeCell ref="A70:N70"/>
    <mergeCell ref="A29:H29"/>
    <mergeCell ref="A30:N30"/>
    <mergeCell ref="A36:N36"/>
    <mergeCell ref="A45:B45"/>
    <mergeCell ref="A46:H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WATER SUMMARY</vt:lpstr>
      <vt:lpstr>WATER WORKSHEET</vt:lpstr>
      <vt:lpstr>SEWER SUMMARY</vt:lpstr>
      <vt:lpstr>SEWER WORKSHEET</vt:lpstr>
      <vt:lpstr>REFUSE SUMMARY</vt:lpstr>
      <vt:lpstr>REFUSE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Estrada</dc:creator>
  <cp:lastModifiedBy>Shannon Wallace</cp:lastModifiedBy>
  <cp:lastPrinted>2021-12-13T22:24:02Z</cp:lastPrinted>
  <dcterms:created xsi:type="dcterms:W3CDTF">2021-08-10T13:45:23Z</dcterms:created>
  <dcterms:modified xsi:type="dcterms:W3CDTF">2021-12-13T22:24:17Z</dcterms:modified>
</cp:coreProperties>
</file>