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allace\Desktop\2022 Budget\"/>
    </mc:Choice>
  </mc:AlternateContent>
  <xr:revisionPtr revIDLastSave="0" documentId="13_ncr:1_{A9F56400-76F8-42B6-8440-2BFE94B7E7C0}" xr6:coauthVersionLast="47" xr6:coauthVersionMax="47" xr10:uidLastSave="{00000000-0000-0000-0000-000000000000}"/>
  <bookViews>
    <workbookView xWindow="-120" yWindow="-120" windowWidth="29040" windowHeight="15840" xr2:uid="{F86D9C6A-413A-4C8B-A427-27A4B93B85ED}"/>
  </bookViews>
  <sheets>
    <sheet name="SUMMARY" sheetId="13" r:id="rId1"/>
    <sheet name="PUBLIC SAFETY BUILDING WORKSHEE" sheetId="28" r:id="rId2"/>
    <sheet name="REVENUE WORKSHEET" sheetId="10" r:id="rId3"/>
    <sheet name="CARES ACT WORKSHEET" sheetId="15" r:id="rId4"/>
    <sheet name="LEGISTATIVE WORKSHEET" sheetId="16" r:id="rId5"/>
    <sheet name="JUDICAIL WORKSHEET" sheetId="21" r:id="rId6"/>
    <sheet name="ELECTIONS WORKSHEET" sheetId="22" r:id="rId7"/>
    <sheet name="FINANCE &amp; ADMIN WORKSHEET" sheetId="23" r:id="rId8"/>
    <sheet name="JANITORIAL WORKSHEET" sheetId="24" r:id="rId9"/>
    <sheet name="POLICE DEPARTMENT WORKSHEET" sheetId="2" r:id="rId10"/>
    <sheet name="FIRE DEPARTMENT WORKSHEET" sheetId="25" r:id="rId11"/>
    <sheet name="DISPATCH DEPARTMENT" sheetId="4" r:id="rId12"/>
    <sheet name="AMUBULANCE" sheetId="9" r:id="rId13"/>
    <sheet name="PUBLIC WORKS" sheetId="1" r:id="rId14"/>
    <sheet name="CEMETERY" sheetId="7" r:id="rId15"/>
    <sheet name="PARKS &amp; RECREATION" sheetId="5" r:id="rId16"/>
    <sheet name="SWIMMING POOL" sheetId="26" r:id="rId17"/>
    <sheet name="FAIRGROUNDS" sheetId="6" r:id="rId18"/>
    <sheet name="MUSEUM" sheetId="12" r:id="rId19"/>
    <sheet name="LIBRARY" sheetId="8" r:id="rId20"/>
  </sheets>
  <definedNames>
    <definedName name="_xlnm.Print_Titles" localSheetId="12">AMUBULANCE!#REF!</definedName>
    <definedName name="_xlnm.Print_Titles" localSheetId="11">'DISPATCH DEPARTMENT'!#REF!</definedName>
    <definedName name="_xlnm.Print_Titles" localSheetId="17">FAIRGROUNDS!#REF!</definedName>
    <definedName name="_xlnm.Print_Titles" localSheetId="19">LIBRARY!#REF!</definedName>
    <definedName name="_xlnm.Print_Titles" localSheetId="18">MUSEUM!#REF!</definedName>
    <definedName name="_xlnm.Print_Titles" localSheetId="15">'PARKS &amp; RECREATION'!#REF!</definedName>
    <definedName name="_xlnm.Print_Titles" localSheetId="13">'PUBLIC WORKS'!#REF!</definedName>
    <definedName name="_xlnm.Print_Titles" localSheetId="16">'SWIMMING POOL'!#REF!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6" i="10" l="1"/>
  <c r="I17" i="5"/>
  <c r="K16" i="4"/>
  <c r="K17" i="2"/>
  <c r="K15" i="2"/>
  <c r="I33" i="10"/>
  <c r="I32" i="10"/>
  <c r="K32" i="10" l="1"/>
  <c r="I7" i="28" l="1"/>
  <c r="H183" i="13" l="1"/>
  <c r="H181" i="13"/>
  <c r="G184" i="13"/>
  <c r="H18" i="28"/>
  <c r="G183" i="13"/>
  <c r="G182" i="13"/>
  <c r="G181" i="13"/>
  <c r="I9" i="28"/>
  <c r="K22" i="28"/>
  <c r="G22" i="28"/>
  <c r="H22" i="28"/>
  <c r="I22" i="28"/>
  <c r="F22" i="28"/>
  <c r="D22" i="28"/>
  <c r="C22" i="28"/>
  <c r="H16" i="28"/>
  <c r="K11" i="28"/>
  <c r="H11" i="28"/>
  <c r="G11" i="28"/>
  <c r="F11" i="28"/>
  <c r="D11" i="28"/>
  <c r="C11" i="28"/>
  <c r="I8" i="28"/>
  <c r="G16" i="28"/>
  <c r="F16" i="28"/>
  <c r="D16" i="28"/>
  <c r="C16" i="28"/>
  <c r="K55" i="8"/>
  <c r="G55" i="8"/>
  <c r="H55" i="8"/>
  <c r="F55" i="8"/>
  <c r="D55" i="8"/>
  <c r="C55" i="8"/>
  <c r="K55" i="5"/>
  <c r="K62" i="1"/>
  <c r="K56" i="4"/>
  <c r="G56" i="4"/>
  <c r="H56" i="4"/>
  <c r="I56" i="4"/>
  <c r="F56" i="4"/>
  <c r="D56" i="4"/>
  <c r="C56" i="4"/>
  <c r="D24" i="21"/>
  <c r="F24" i="21"/>
  <c r="G24" i="21"/>
  <c r="H24" i="21"/>
  <c r="I24" i="21"/>
  <c r="K24" i="21"/>
  <c r="C24" i="21"/>
  <c r="K32" i="23"/>
  <c r="F24" i="28" l="1"/>
  <c r="F25" i="28" s="1"/>
  <c r="I24" i="28"/>
  <c r="C18" i="28"/>
  <c r="C25" i="28" s="1"/>
  <c r="G18" i="28"/>
  <c r="G25" i="28" s="1"/>
  <c r="D18" i="28"/>
  <c r="D25" i="28" s="1"/>
  <c r="H24" i="28" s="1"/>
  <c r="F18" i="28"/>
  <c r="K16" i="28"/>
  <c r="K18" i="28" s="1"/>
  <c r="I16" i="28"/>
  <c r="I11" i="28"/>
  <c r="H182" i="13" s="1"/>
  <c r="K17" i="9"/>
  <c r="K31" i="2"/>
  <c r="I25" i="9"/>
  <c r="H25" i="28" l="1"/>
  <c r="I18" i="28"/>
  <c r="I25" i="28" s="1"/>
  <c r="K24" i="28" s="1"/>
  <c r="K25" i="28" s="1"/>
  <c r="I55" i="23"/>
  <c r="I38" i="8"/>
  <c r="I10" i="12"/>
  <c r="I32" i="12"/>
  <c r="I29" i="12"/>
  <c r="I28" i="12"/>
  <c r="I35" i="5"/>
  <c r="I30" i="7"/>
  <c r="I17" i="21"/>
  <c r="I14" i="21"/>
  <c r="I10" i="8"/>
  <c r="I11" i="2"/>
  <c r="I44" i="1" l="1"/>
  <c r="F43" i="1" l="1"/>
  <c r="I35" i="7" l="1"/>
  <c r="I41" i="7"/>
  <c r="K75" i="10" l="1"/>
  <c r="H75" i="10"/>
  <c r="I10" i="4" l="1"/>
  <c r="H10" i="4"/>
  <c r="K12" i="4"/>
  <c r="K21" i="4" s="1"/>
  <c r="K22" i="4" s="1"/>
  <c r="J84" i="13" s="1"/>
  <c r="I10" i="25"/>
  <c r="H26" i="25"/>
  <c r="I26" i="25" s="1"/>
  <c r="I27" i="25" s="1"/>
  <c r="H74" i="13" s="1"/>
  <c r="I16" i="25"/>
  <c r="F20" i="23"/>
  <c r="F57" i="23"/>
  <c r="E48" i="13" s="1"/>
  <c r="H217" i="13"/>
  <c r="I53" i="8"/>
  <c r="I54" i="8"/>
  <c r="I52" i="8"/>
  <c r="I55" i="8" s="1"/>
  <c r="I29" i="8"/>
  <c r="I30" i="8"/>
  <c r="I31" i="8"/>
  <c r="I32" i="8"/>
  <c r="I33" i="8"/>
  <c r="I35" i="8"/>
  <c r="I37" i="8"/>
  <c r="I28" i="8"/>
  <c r="I17" i="8"/>
  <c r="I18" i="8"/>
  <c r="I19" i="8"/>
  <c r="I14" i="8"/>
  <c r="I38" i="12"/>
  <c r="I30" i="12"/>
  <c r="I31" i="12"/>
  <c r="I34" i="12"/>
  <c r="I27" i="12"/>
  <c r="I35" i="12" s="1"/>
  <c r="I10" i="6"/>
  <c r="I11" i="6"/>
  <c r="I12" i="6"/>
  <c r="I13" i="6"/>
  <c r="I14" i="6"/>
  <c r="I9" i="6"/>
  <c r="I29" i="26"/>
  <c r="I31" i="26"/>
  <c r="I32" i="26"/>
  <c r="I28" i="26"/>
  <c r="F11" i="26"/>
  <c r="F20" i="26"/>
  <c r="G11" i="26"/>
  <c r="G20" i="26"/>
  <c r="G56" i="26"/>
  <c r="I11" i="26"/>
  <c r="I19" i="26"/>
  <c r="I20" i="26"/>
  <c r="I24" i="26"/>
  <c r="I33" i="26"/>
  <c r="I37" i="26"/>
  <c r="I42" i="26"/>
  <c r="I46" i="26"/>
  <c r="I56" i="26"/>
  <c r="H11" i="26"/>
  <c r="H20" i="26"/>
  <c r="H56" i="26"/>
  <c r="H19" i="26"/>
  <c r="G19" i="26"/>
  <c r="K11" i="26"/>
  <c r="K19" i="26" s="1"/>
  <c r="K20" i="26" s="1"/>
  <c r="I50" i="5"/>
  <c r="I49" i="5"/>
  <c r="I42" i="5"/>
  <c r="I43" i="5"/>
  <c r="I44" i="5"/>
  <c r="I41" i="5"/>
  <c r="I30" i="5"/>
  <c r="I32" i="5"/>
  <c r="I33" i="5"/>
  <c r="I37" i="5"/>
  <c r="I28" i="5"/>
  <c r="I18" i="5"/>
  <c r="I19" i="5"/>
  <c r="I14" i="5"/>
  <c r="I10" i="5"/>
  <c r="H38" i="5"/>
  <c r="F64" i="5"/>
  <c r="F52" i="5"/>
  <c r="F45" i="5"/>
  <c r="F38" i="5"/>
  <c r="F68" i="5"/>
  <c r="E133" i="13" s="1"/>
  <c r="I11" i="5"/>
  <c r="I52" i="5"/>
  <c r="H131" i="13" s="1"/>
  <c r="H64" i="5"/>
  <c r="G132" i="13" s="1"/>
  <c r="I42" i="7"/>
  <c r="I36" i="7"/>
  <c r="I37" i="7"/>
  <c r="I26" i="7"/>
  <c r="I27" i="7"/>
  <c r="I29" i="7"/>
  <c r="I25" i="7"/>
  <c r="I32" i="7" s="1"/>
  <c r="H118" i="13" s="1"/>
  <c r="I18" i="7"/>
  <c r="I19" i="7"/>
  <c r="I20" i="7"/>
  <c r="I15" i="7"/>
  <c r="I11" i="7"/>
  <c r="I10" i="7"/>
  <c r="I52" i="1"/>
  <c r="I53" i="1"/>
  <c r="I54" i="1"/>
  <c r="I55" i="1"/>
  <c r="I51" i="1"/>
  <c r="I45" i="1"/>
  <c r="I46" i="1"/>
  <c r="I43" i="1"/>
  <c r="I48" i="1" s="1"/>
  <c r="H109" i="13" s="1"/>
  <c r="I30" i="1"/>
  <c r="I40" i="1" s="1"/>
  <c r="H108" i="13" s="1"/>
  <c r="I31" i="1"/>
  <c r="I32" i="1"/>
  <c r="I33" i="1"/>
  <c r="I34" i="1"/>
  <c r="I35" i="1"/>
  <c r="I36" i="1"/>
  <c r="I37" i="1"/>
  <c r="I38" i="1"/>
  <c r="I39" i="1"/>
  <c r="I29" i="1"/>
  <c r="I20" i="1"/>
  <c r="I19" i="1"/>
  <c r="I18" i="1"/>
  <c r="I21" i="1" s="1"/>
  <c r="I22" i="1" s="1"/>
  <c r="H106" i="13" s="1"/>
  <c r="I16" i="1"/>
  <c r="I15" i="1"/>
  <c r="I11" i="1"/>
  <c r="I10" i="1"/>
  <c r="I54" i="9"/>
  <c r="I53" i="9"/>
  <c r="I44" i="9"/>
  <c r="I45" i="9" s="1"/>
  <c r="H98" i="13" s="1"/>
  <c r="I43" i="9"/>
  <c r="I42" i="9"/>
  <c r="I36" i="9"/>
  <c r="I35" i="9"/>
  <c r="I34" i="9"/>
  <c r="I33" i="9"/>
  <c r="I31" i="9"/>
  <c r="I30" i="9"/>
  <c r="I37" i="9"/>
  <c r="H97" i="13" s="1"/>
  <c r="I55" i="9"/>
  <c r="H100" i="13"/>
  <c r="I12" i="1"/>
  <c r="H107" i="13"/>
  <c r="I59" i="1"/>
  <c r="H110" i="13" s="1"/>
  <c r="I64" i="1"/>
  <c r="H111" i="13" s="1"/>
  <c r="I12" i="7"/>
  <c r="I16" i="7" s="1"/>
  <c r="I38" i="7"/>
  <c r="H119" i="13" s="1"/>
  <c r="I43" i="7"/>
  <c r="H120" i="13" s="1"/>
  <c r="I48" i="7"/>
  <c r="H121" i="13" s="1"/>
  <c r="I25" i="5"/>
  <c r="H128" i="13" s="1"/>
  <c r="I58" i="5"/>
  <c r="I64" i="5" s="1"/>
  <c r="H132" i="13" s="1"/>
  <c r="I68" i="5"/>
  <c r="H133" i="13" s="1"/>
  <c r="I72" i="5"/>
  <c r="H134" i="13" s="1"/>
  <c r="H138" i="13"/>
  <c r="H139" i="13"/>
  <c r="H140" i="13"/>
  <c r="H141" i="13"/>
  <c r="H142" i="13"/>
  <c r="H143" i="13"/>
  <c r="H146" i="13"/>
  <c r="I15" i="6"/>
  <c r="H149" i="13"/>
  <c r="I28" i="6"/>
  <c r="H152" i="13" s="1"/>
  <c r="I19" i="6"/>
  <c r="H150" i="13"/>
  <c r="I24" i="6"/>
  <c r="H151" i="13"/>
  <c r="I11" i="12"/>
  <c r="I15" i="12" s="1"/>
  <c r="I19" i="12" s="1"/>
  <c r="I24" i="12"/>
  <c r="H157" i="13" s="1"/>
  <c r="I39" i="12"/>
  <c r="H159" i="13"/>
  <c r="I43" i="12"/>
  <c r="H160" i="13" s="1"/>
  <c r="I47" i="12"/>
  <c r="H161" i="13" s="1"/>
  <c r="I11" i="8"/>
  <c r="I15" i="8" s="1"/>
  <c r="I25" i="8"/>
  <c r="H166" i="13" s="1"/>
  <c r="I44" i="8"/>
  <c r="H168" i="13" s="1"/>
  <c r="I48" i="8"/>
  <c r="H169" i="13" s="1"/>
  <c r="I59" i="8"/>
  <c r="H171" i="13"/>
  <c r="H176" i="13"/>
  <c r="I21" i="2"/>
  <c r="I36" i="4"/>
  <c r="I31" i="4"/>
  <c r="I32" i="4"/>
  <c r="I33" i="4"/>
  <c r="I34" i="4"/>
  <c r="I38" i="4"/>
  <c r="I39" i="4"/>
  <c r="I15" i="4"/>
  <c r="I18" i="4"/>
  <c r="I20" i="4"/>
  <c r="I50" i="4"/>
  <c r="H88" i="13"/>
  <c r="I26" i="4"/>
  <c r="H85" i="13" s="1"/>
  <c r="I46" i="4"/>
  <c r="H87" i="13"/>
  <c r="H89" i="13"/>
  <c r="I67" i="4"/>
  <c r="H90" i="13" s="1"/>
  <c r="I71" i="4"/>
  <c r="H91" i="13"/>
  <c r="I11" i="16"/>
  <c r="I15" i="16"/>
  <c r="I16" i="16"/>
  <c r="H28" i="13"/>
  <c r="I43" i="25"/>
  <c r="I9" i="10"/>
  <c r="I10" i="10"/>
  <c r="I11" i="10"/>
  <c r="I12" i="10"/>
  <c r="I13" i="10"/>
  <c r="I14" i="10"/>
  <c r="I16" i="10"/>
  <c r="I17" i="10"/>
  <c r="I18" i="10"/>
  <c r="I19" i="10"/>
  <c r="I20" i="10"/>
  <c r="I21" i="10"/>
  <c r="I26" i="10"/>
  <c r="H9" i="13" s="1"/>
  <c r="I29" i="10"/>
  <c r="I30" i="10"/>
  <c r="I31" i="10"/>
  <c r="I34" i="10"/>
  <c r="I35" i="10"/>
  <c r="I36" i="10"/>
  <c r="I37" i="10"/>
  <c r="I38" i="10"/>
  <c r="I39" i="10"/>
  <c r="I40" i="10"/>
  <c r="I44" i="10"/>
  <c r="I45" i="10"/>
  <c r="I46" i="10"/>
  <c r="I47" i="10"/>
  <c r="I48" i="10"/>
  <c r="I49" i="10"/>
  <c r="I50" i="10"/>
  <c r="I51" i="10"/>
  <c r="I76" i="10" s="1"/>
  <c r="H11" i="13" s="1"/>
  <c r="I52" i="10"/>
  <c r="I53" i="10"/>
  <c r="I56" i="10"/>
  <c r="I57" i="10"/>
  <c r="I58" i="10"/>
  <c r="I59" i="10"/>
  <c r="I60" i="10"/>
  <c r="I61" i="10"/>
  <c r="I62" i="10"/>
  <c r="I71" i="10"/>
  <c r="I72" i="10"/>
  <c r="I73" i="10"/>
  <c r="I74" i="10"/>
  <c r="I80" i="10"/>
  <c r="H12" i="13"/>
  <c r="I83" i="10"/>
  <c r="I84" i="10"/>
  <c r="I85" i="10"/>
  <c r="I86" i="10"/>
  <c r="I87" i="10"/>
  <c r="H13" i="13"/>
  <c r="I90" i="10"/>
  <c r="I92" i="10"/>
  <c r="I98" i="10" s="1"/>
  <c r="H14" i="13" s="1"/>
  <c r="I93" i="10"/>
  <c r="I94" i="10"/>
  <c r="I95" i="10"/>
  <c r="I96" i="10"/>
  <c r="I97" i="10"/>
  <c r="I101" i="10"/>
  <c r="I102" i="10"/>
  <c r="I103" i="10"/>
  <c r="H15" i="13" s="1"/>
  <c r="I114" i="10"/>
  <c r="H16" i="13" s="1"/>
  <c r="I131" i="10"/>
  <c r="H17" i="13" s="1"/>
  <c r="I134" i="10"/>
  <c r="I135" i="10"/>
  <c r="I137" i="10"/>
  <c r="I138" i="10"/>
  <c r="I139" i="10"/>
  <c r="I140" i="10"/>
  <c r="I141" i="10"/>
  <c r="I142" i="10"/>
  <c r="I143" i="10"/>
  <c r="I144" i="10"/>
  <c r="I145" i="10"/>
  <c r="H201" i="13"/>
  <c r="D11" i="5"/>
  <c r="D20" i="5"/>
  <c r="D25" i="5"/>
  <c r="C128" i="13" s="1"/>
  <c r="D38" i="5"/>
  <c r="C129" i="13" s="1"/>
  <c r="D45" i="5"/>
  <c r="C130" i="13" s="1"/>
  <c r="D52" i="5"/>
  <c r="C131" i="13" s="1"/>
  <c r="D64" i="5"/>
  <c r="C132" i="13" s="1"/>
  <c r="D68" i="5"/>
  <c r="C133" i="13" s="1"/>
  <c r="D72" i="5"/>
  <c r="C134" i="13" s="1"/>
  <c r="D11" i="12"/>
  <c r="D19" i="12"/>
  <c r="D24" i="12"/>
  <c r="C157" i="13" s="1"/>
  <c r="D35" i="12"/>
  <c r="C158" i="13" s="1"/>
  <c r="D39" i="12"/>
  <c r="C159" i="13" s="1"/>
  <c r="D43" i="12"/>
  <c r="C160" i="13" s="1"/>
  <c r="D47" i="12"/>
  <c r="C161" i="13"/>
  <c r="D11" i="8"/>
  <c r="D20" i="8"/>
  <c r="D25" i="8"/>
  <c r="C166" i="13" s="1"/>
  <c r="D40" i="8"/>
  <c r="C167" i="13" s="1"/>
  <c r="D44" i="8"/>
  <c r="C168" i="13" s="1"/>
  <c r="D48" i="8"/>
  <c r="C169" i="13" s="1"/>
  <c r="C170" i="13"/>
  <c r="D59" i="8"/>
  <c r="C171" i="13" s="1"/>
  <c r="D12" i="4"/>
  <c r="D21" i="4"/>
  <c r="D26" i="4"/>
  <c r="C85" i="13" s="1"/>
  <c r="D42" i="4"/>
  <c r="C86" i="13" s="1"/>
  <c r="D46" i="4"/>
  <c r="C87" i="13"/>
  <c r="D50" i="4"/>
  <c r="C88" i="13" s="1"/>
  <c r="C89" i="13"/>
  <c r="D67" i="4"/>
  <c r="C90" i="13"/>
  <c r="D71" i="4"/>
  <c r="C91" i="13" s="1"/>
  <c r="D22" i="10"/>
  <c r="C8" i="13" s="1"/>
  <c r="D26" i="10"/>
  <c r="C9" i="13" s="1"/>
  <c r="D41" i="10"/>
  <c r="C10" i="13" s="1"/>
  <c r="D76" i="10"/>
  <c r="C11" i="13" s="1"/>
  <c r="D80" i="10"/>
  <c r="C12" i="13" s="1"/>
  <c r="D87" i="10"/>
  <c r="C13" i="13"/>
  <c r="D98" i="10"/>
  <c r="C14" i="13" s="1"/>
  <c r="D103" i="10"/>
  <c r="C15" i="13" s="1"/>
  <c r="D114" i="10"/>
  <c r="C16" i="13" s="1"/>
  <c r="D131" i="10"/>
  <c r="C17" i="13" s="1"/>
  <c r="D146" i="10"/>
  <c r="C18" i="13" s="1"/>
  <c r="K32" i="7"/>
  <c r="J118" i="13" s="1"/>
  <c r="K11" i="5"/>
  <c r="K20" i="5" s="1"/>
  <c r="K21" i="5" s="1"/>
  <c r="K25" i="5"/>
  <c r="J128" i="13" s="1"/>
  <c r="K38" i="5"/>
  <c r="J129" i="13" s="1"/>
  <c r="K45" i="5"/>
  <c r="J130" i="13" s="1"/>
  <c r="K52" i="5"/>
  <c r="J131" i="13" s="1"/>
  <c r="K64" i="5"/>
  <c r="J132" i="13" s="1"/>
  <c r="K68" i="5"/>
  <c r="J133" i="13" s="1"/>
  <c r="K72" i="5"/>
  <c r="J134" i="13" s="1"/>
  <c r="K24" i="26"/>
  <c r="J139" i="13"/>
  <c r="K33" i="26"/>
  <c r="J140" i="13" s="1"/>
  <c r="K37" i="26"/>
  <c r="J141" i="13"/>
  <c r="K42" i="26"/>
  <c r="J142" i="13"/>
  <c r="K46" i="26"/>
  <c r="J143" i="13"/>
  <c r="K35" i="12"/>
  <c r="J158" i="13" s="1"/>
  <c r="K11" i="12"/>
  <c r="K19" i="12"/>
  <c r="K24" i="12"/>
  <c r="J157" i="13" s="1"/>
  <c r="K39" i="12"/>
  <c r="J159" i="13" s="1"/>
  <c r="K43" i="12"/>
  <c r="J160" i="13" s="1"/>
  <c r="K47" i="12"/>
  <c r="J161" i="13" s="1"/>
  <c r="K11" i="8"/>
  <c r="K20" i="8"/>
  <c r="K25" i="8"/>
  <c r="J166" i="13" s="1"/>
  <c r="K40" i="8"/>
  <c r="J167" i="13" s="1"/>
  <c r="K44" i="8"/>
  <c r="J168" i="13" s="1"/>
  <c r="K48" i="8"/>
  <c r="J169" i="13" s="1"/>
  <c r="J170" i="13"/>
  <c r="K59" i="8"/>
  <c r="J171" i="13" s="1"/>
  <c r="J176" i="13"/>
  <c r="K24" i="16"/>
  <c r="J30" i="13"/>
  <c r="K28" i="16"/>
  <c r="J31" i="13" s="1"/>
  <c r="K12" i="25"/>
  <c r="K22" i="25" s="1"/>
  <c r="K56" i="25"/>
  <c r="J77" i="13" s="1"/>
  <c r="K42" i="4"/>
  <c r="J86" i="13" s="1"/>
  <c r="K50" i="4"/>
  <c r="J88" i="13" s="1"/>
  <c r="K26" i="4"/>
  <c r="J85" i="13" s="1"/>
  <c r="K46" i="4"/>
  <c r="J87" i="13" s="1"/>
  <c r="J89" i="13"/>
  <c r="K67" i="4"/>
  <c r="J90" i="13" s="1"/>
  <c r="K71" i="4"/>
  <c r="J91" i="13" s="1"/>
  <c r="K114" i="10"/>
  <c r="J16" i="13" s="1"/>
  <c r="K22" i="10"/>
  <c r="J8" i="13" s="1"/>
  <c r="K26" i="10"/>
  <c r="J9" i="13" s="1"/>
  <c r="K41" i="10"/>
  <c r="J10" i="13" s="1"/>
  <c r="K76" i="10"/>
  <c r="J11" i="13" s="1"/>
  <c r="K80" i="10"/>
  <c r="J12" i="13" s="1"/>
  <c r="K87" i="10"/>
  <c r="J13" i="13" s="1"/>
  <c r="K98" i="10"/>
  <c r="J14" i="13" s="1"/>
  <c r="K103" i="10"/>
  <c r="J15" i="13" s="1"/>
  <c r="K131" i="10"/>
  <c r="J17" i="13"/>
  <c r="K146" i="10"/>
  <c r="J18" i="13" s="1"/>
  <c r="I27" i="9"/>
  <c r="H96" i="13" s="1"/>
  <c r="I20" i="9"/>
  <c r="I18" i="9"/>
  <c r="I17" i="9"/>
  <c r="I15" i="9"/>
  <c r="I11" i="9"/>
  <c r="I10" i="9"/>
  <c r="I76" i="25"/>
  <c r="I72" i="25"/>
  <c r="I71" i="25"/>
  <c r="I55" i="25"/>
  <c r="I54" i="25"/>
  <c r="I56" i="25" s="1"/>
  <c r="H77" i="13" s="1"/>
  <c r="I49" i="25"/>
  <c r="I50" i="25" s="1"/>
  <c r="H76" i="13" s="1"/>
  <c r="I41" i="25"/>
  <c r="I39" i="25"/>
  <c r="I44" i="25" s="1"/>
  <c r="H75" i="13" s="1"/>
  <c r="I38" i="25"/>
  <c r="I35" i="25"/>
  <c r="I34" i="25"/>
  <c r="I33" i="25"/>
  <c r="I32" i="25"/>
  <c r="I21" i="25"/>
  <c r="I20" i="25"/>
  <c r="I19" i="25"/>
  <c r="I17" i="25"/>
  <c r="I15" i="25"/>
  <c r="I22" i="25" s="1"/>
  <c r="I11" i="25"/>
  <c r="I12" i="25" s="1"/>
  <c r="I85" i="23"/>
  <c r="I86" i="23" s="1"/>
  <c r="H52" i="13" s="1"/>
  <c r="I75" i="2"/>
  <c r="I70" i="2"/>
  <c r="I69" i="2"/>
  <c r="I57" i="2"/>
  <c r="I56" i="2"/>
  <c r="I55" i="2"/>
  <c r="I51" i="2"/>
  <c r="I42" i="2"/>
  <c r="I41" i="2"/>
  <c r="I38" i="2"/>
  <c r="I35" i="2"/>
  <c r="I34" i="2"/>
  <c r="I47" i="2" s="1"/>
  <c r="H64" i="13" s="1"/>
  <c r="I33" i="2"/>
  <c r="I32" i="2"/>
  <c r="I31" i="2"/>
  <c r="I17" i="2"/>
  <c r="I15" i="2"/>
  <c r="I10" i="2"/>
  <c r="I14" i="24"/>
  <c r="I10" i="24"/>
  <c r="I80" i="23"/>
  <c r="I82" i="23" s="1"/>
  <c r="H51" i="13" s="1"/>
  <c r="I68" i="23"/>
  <c r="I71" i="23" s="1"/>
  <c r="H49" i="13" s="1"/>
  <c r="I67" i="23"/>
  <c r="I56" i="23"/>
  <c r="I54" i="23"/>
  <c r="I53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4" i="23"/>
  <c r="I33" i="23"/>
  <c r="I31" i="23"/>
  <c r="I30" i="23"/>
  <c r="I57" i="23" s="1"/>
  <c r="H48" i="13" s="1"/>
  <c r="I29" i="23"/>
  <c r="I25" i="23"/>
  <c r="I19" i="23"/>
  <c r="I14" i="23"/>
  <c r="I10" i="23"/>
  <c r="I10" i="21"/>
  <c r="H18" i="21"/>
  <c r="F22" i="10"/>
  <c r="E8" i="13" s="1"/>
  <c r="F26" i="10"/>
  <c r="E9" i="13"/>
  <c r="F41" i="10"/>
  <c r="E10" i="13" s="1"/>
  <c r="F76" i="10"/>
  <c r="E11" i="13" s="1"/>
  <c r="F80" i="10"/>
  <c r="E12" i="13" s="1"/>
  <c r="F87" i="10"/>
  <c r="E13" i="13" s="1"/>
  <c r="F98" i="10"/>
  <c r="E14" i="13" s="1"/>
  <c r="F103" i="10"/>
  <c r="E15" i="13"/>
  <c r="F114" i="10"/>
  <c r="E16" i="13" s="1"/>
  <c r="F131" i="10"/>
  <c r="E17" i="13" s="1"/>
  <c r="F146" i="10"/>
  <c r="E18" i="13" s="1"/>
  <c r="E23" i="13"/>
  <c r="E24" i="13"/>
  <c r="E25" i="13"/>
  <c r="E28" i="13"/>
  <c r="E29" i="13"/>
  <c r="E42" i="13"/>
  <c r="E43" i="13"/>
  <c r="E57" i="13"/>
  <c r="E58" i="13"/>
  <c r="E59" i="13"/>
  <c r="F72" i="2"/>
  <c r="E67" i="13"/>
  <c r="E68" i="13"/>
  <c r="F44" i="25"/>
  <c r="E75" i="13"/>
  <c r="E76" i="13"/>
  <c r="F21" i="4"/>
  <c r="F12" i="4"/>
  <c r="F22" i="4" s="1"/>
  <c r="E84" i="13" s="1"/>
  <c r="F26" i="4"/>
  <c r="E85" i="13" s="1"/>
  <c r="F42" i="4"/>
  <c r="F46" i="4"/>
  <c r="E87" i="13" s="1"/>
  <c r="F50" i="4"/>
  <c r="E88" i="13" s="1"/>
  <c r="E89" i="13"/>
  <c r="F67" i="4"/>
  <c r="E90" i="13" s="1"/>
  <c r="F71" i="4"/>
  <c r="E91" i="13"/>
  <c r="F21" i="9"/>
  <c r="F37" i="9"/>
  <c r="E97" i="13" s="1"/>
  <c r="F21" i="1"/>
  <c r="F40" i="1"/>
  <c r="E108" i="13" s="1"/>
  <c r="F11" i="5"/>
  <c r="F20" i="5"/>
  <c r="F25" i="5"/>
  <c r="E128" i="13" s="1"/>
  <c r="E129" i="13"/>
  <c r="E130" i="13"/>
  <c r="E131" i="13"/>
  <c r="E132" i="13"/>
  <c r="F72" i="5"/>
  <c r="E134" i="13" s="1"/>
  <c r="F19" i="26"/>
  <c r="E138" i="13"/>
  <c r="E139" i="13"/>
  <c r="F33" i="26"/>
  <c r="F56" i="26" s="1"/>
  <c r="E140" i="13"/>
  <c r="E146" i="13" s="1"/>
  <c r="F37" i="26"/>
  <c r="E141" i="13"/>
  <c r="F42" i="26"/>
  <c r="E142" i="13"/>
  <c r="F46" i="26"/>
  <c r="E143" i="13"/>
  <c r="F50" i="26"/>
  <c r="E144" i="13"/>
  <c r="E145" i="13"/>
  <c r="F15" i="6"/>
  <c r="E149" i="13" s="1"/>
  <c r="E153" i="13" s="1"/>
  <c r="E150" i="13"/>
  <c r="E151" i="13"/>
  <c r="E152" i="13"/>
  <c r="F11" i="12"/>
  <c r="F19" i="12"/>
  <c r="F24" i="12"/>
  <c r="E157" i="13" s="1"/>
  <c r="F35" i="12"/>
  <c r="E158" i="13" s="1"/>
  <c r="F39" i="12"/>
  <c r="E159" i="13" s="1"/>
  <c r="F43" i="12"/>
  <c r="E160" i="13" s="1"/>
  <c r="F47" i="12"/>
  <c r="E161" i="13" s="1"/>
  <c r="F20" i="8"/>
  <c r="F11" i="8"/>
  <c r="F25" i="8"/>
  <c r="E166" i="13" s="1"/>
  <c r="F40" i="8"/>
  <c r="E167" i="13" s="1"/>
  <c r="F44" i="8"/>
  <c r="E168" i="13" s="1"/>
  <c r="F48" i="8"/>
  <c r="E169" i="13" s="1"/>
  <c r="E170" i="13"/>
  <c r="F59" i="8"/>
  <c r="E171" i="13" s="1"/>
  <c r="E176" i="13"/>
  <c r="E184" i="13"/>
  <c r="E201" i="13"/>
  <c r="C23" i="13"/>
  <c r="C24" i="13"/>
  <c r="C25" i="13"/>
  <c r="C28" i="13"/>
  <c r="C29" i="13"/>
  <c r="C30" i="13"/>
  <c r="C31" i="13"/>
  <c r="C32" i="13"/>
  <c r="C42" i="13"/>
  <c r="C43" i="13"/>
  <c r="C47" i="13"/>
  <c r="C48" i="13"/>
  <c r="C50" i="13"/>
  <c r="C57" i="13"/>
  <c r="C58" i="13"/>
  <c r="C59" i="13"/>
  <c r="C65" i="13"/>
  <c r="C66" i="13"/>
  <c r="C80" i="13"/>
  <c r="C99" i="13"/>
  <c r="C138" i="13"/>
  <c r="C139" i="13"/>
  <c r="C140" i="13"/>
  <c r="C141" i="13"/>
  <c r="C142" i="13"/>
  <c r="C143" i="13"/>
  <c r="C144" i="13"/>
  <c r="C145" i="13"/>
  <c r="C146" i="13"/>
  <c r="C149" i="13"/>
  <c r="C150" i="13"/>
  <c r="C151" i="13"/>
  <c r="C152" i="13"/>
  <c r="C153" i="13"/>
  <c r="C176" i="13"/>
  <c r="C184" i="13"/>
  <c r="C201" i="13"/>
  <c r="E220" i="13"/>
  <c r="H23" i="13"/>
  <c r="H24" i="13"/>
  <c r="H25" i="13"/>
  <c r="I20" i="16"/>
  <c r="H29" i="13"/>
  <c r="H30" i="13"/>
  <c r="I11" i="21"/>
  <c r="I15" i="21" s="1"/>
  <c r="I18" i="21" s="1"/>
  <c r="H36" i="13"/>
  <c r="I11" i="23"/>
  <c r="I15" i="23" s="1"/>
  <c r="I20" i="23" s="1"/>
  <c r="I26" i="23"/>
  <c r="H47" i="13"/>
  <c r="I70" i="23"/>
  <c r="I11" i="24"/>
  <c r="I15" i="24"/>
  <c r="I18" i="24"/>
  <c r="I19" i="24"/>
  <c r="H57" i="13"/>
  <c r="I12" i="2"/>
  <c r="I52" i="2"/>
  <c r="H65" i="13" s="1"/>
  <c r="I58" i="2"/>
  <c r="H66" i="13" s="1"/>
  <c r="I72" i="2"/>
  <c r="H67" i="13"/>
  <c r="I76" i="2"/>
  <c r="H68" i="13" s="1"/>
  <c r="I73" i="25"/>
  <c r="H79" i="13"/>
  <c r="I77" i="25"/>
  <c r="H80" i="13"/>
  <c r="I12" i="9"/>
  <c r="I16" i="9" s="1"/>
  <c r="H144" i="13"/>
  <c r="H145" i="13"/>
  <c r="H184" i="13"/>
  <c r="J220" i="13"/>
  <c r="G22" i="10"/>
  <c r="F8" i="13" s="1"/>
  <c r="G26" i="10"/>
  <c r="F9" i="13"/>
  <c r="G41" i="10"/>
  <c r="F10" i="13" s="1"/>
  <c r="G76" i="10"/>
  <c r="F11" i="13" s="1"/>
  <c r="G80" i="10"/>
  <c r="F12" i="13" s="1"/>
  <c r="G87" i="10"/>
  <c r="F13" i="13" s="1"/>
  <c r="G98" i="10"/>
  <c r="F14" i="13" s="1"/>
  <c r="G103" i="10"/>
  <c r="F15" i="13"/>
  <c r="G114" i="10"/>
  <c r="F16" i="13" s="1"/>
  <c r="G131" i="10"/>
  <c r="F17" i="13" s="1"/>
  <c r="G146" i="10"/>
  <c r="F18" i="13" s="1"/>
  <c r="F23" i="13"/>
  <c r="F24" i="13"/>
  <c r="F25" i="13"/>
  <c r="F28" i="13"/>
  <c r="F29" i="13"/>
  <c r="F30" i="13"/>
  <c r="F31" i="13"/>
  <c r="F32" i="13"/>
  <c r="F42" i="13"/>
  <c r="F43" i="13"/>
  <c r="F57" i="13"/>
  <c r="F58" i="13"/>
  <c r="F59" i="13"/>
  <c r="F69" i="13"/>
  <c r="F74" i="13"/>
  <c r="F75" i="13"/>
  <c r="F76" i="13"/>
  <c r="G12" i="4"/>
  <c r="G21" i="4"/>
  <c r="G22" i="4"/>
  <c r="F84" i="13" s="1"/>
  <c r="G26" i="4"/>
  <c r="F85" i="13"/>
  <c r="G42" i="4"/>
  <c r="F86" i="13" s="1"/>
  <c r="G46" i="4"/>
  <c r="F87" i="13" s="1"/>
  <c r="G50" i="4"/>
  <c r="F88" i="13" s="1"/>
  <c r="F89" i="13"/>
  <c r="G67" i="4"/>
  <c r="F90" i="13" s="1"/>
  <c r="G71" i="4"/>
  <c r="F91" i="13"/>
  <c r="F107" i="13"/>
  <c r="F108" i="13"/>
  <c r="G11" i="5"/>
  <c r="G20" i="5"/>
  <c r="G25" i="5"/>
  <c r="F128" i="13" s="1"/>
  <c r="G38" i="5"/>
  <c r="F129" i="13" s="1"/>
  <c r="G45" i="5"/>
  <c r="F130" i="13" s="1"/>
  <c r="G52" i="5"/>
  <c r="F131" i="13" s="1"/>
  <c r="G64" i="5"/>
  <c r="F132" i="13" s="1"/>
  <c r="G68" i="5"/>
  <c r="F133" i="13" s="1"/>
  <c r="G72" i="5"/>
  <c r="F134" i="13" s="1"/>
  <c r="F138" i="13"/>
  <c r="F139" i="13"/>
  <c r="G33" i="26"/>
  <c r="F140" i="13"/>
  <c r="F141" i="13"/>
  <c r="F142" i="13"/>
  <c r="F143" i="13"/>
  <c r="F144" i="13"/>
  <c r="F145" i="13"/>
  <c r="F146" i="13"/>
  <c r="F149" i="13"/>
  <c r="F150" i="13"/>
  <c r="F151" i="13"/>
  <c r="F152" i="13"/>
  <c r="F153" i="13"/>
  <c r="G11" i="12"/>
  <c r="G19" i="12"/>
  <c r="G20" i="12" s="1"/>
  <c r="G24" i="12"/>
  <c r="F157" i="13"/>
  <c r="G35" i="12"/>
  <c r="F158" i="13" s="1"/>
  <c r="G39" i="12"/>
  <c r="F159" i="13" s="1"/>
  <c r="G43" i="12"/>
  <c r="F160" i="13" s="1"/>
  <c r="G47" i="12"/>
  <c r="F161" i="13" s="1"/>
  <c r="G11" i="8"/>
  <c r="G20" i="8"/>
  <c r="G25" i="8"/>
  <c r="F166" i="13" s="1"/>
  <c r="G40" i="8"/>
  <c r="F167" i="13" s="1"/>
  <c r="G44" i="8"/>
  <c r="F168" i="13" s="1"/>
  <c r="G48" i="8"/>
  <c r="F169" i="13" s="1"/>
  <c r="F170" i="13"/>
  <c r="G59" i="8"/>
  <c r="F171" i="13" s="1"/>
  <c r="F175" i="13"/>
  <c r="F176" i="13" s="1"/>
  <c r="F184" i="13"/>
  <c r="F201" i="13"/>
  <c r="F220" i="13"/>
  <c r="H22" i="10"/>
  <c r="G8" i="13" s="1"/>
  <c r="H26" i="10"/>
  <c r="G9" i="13"/>
  <c r="H41" i="10"/>
  <c r="G10" i="13" s="1"/>
  <c r="H76" i="10"/>
  <c r="G11" i="13" s="1"/>
  <c r="H80" i="10"/>
  <c r="G12" i="13"/>
  <c r="H87" i="10"/>
  <c r="G13" i="13"/>
  <c r="H98" i="10"/>
  <c r="G14" i="13" s="1"/>
  <c r="H103" i="10"/>
  <c r="G15" i="13" s="1"/>
  <c r="H114" i="10"/>
  <c r="G16" i="13" s="1"/>
  <c r="H131" i="10"/>
  <c r="G17" i="13"/>
  <c r="H146" i="10"/>
  <c r="G18" i="13" s="1"/>
  <c r="G23" i="13"/>
  <c r="H11" i="16"/>
  <c r="H15" i="16"/>
  <c r="H16" i="16"/>
  <c r="G28" i="13"/>
  <c r="H20" i="16"/>
  <c r="G29" i="13"/>
  <c r="G30" i="13"/>
  <c r="H11" i="21"/>
  <c r="H19" i="21" s="1"/>
  <c r="G36" i="13"/>
  <c r="H11" i="23"/>
  <c r="H20" i="23"/>
  <c r="H26" i="23"/>
  <c r="G47" i="13"/>
  <c r="H57" i="23"/>
  <c r="G48" i="13" s="1"/>
  <c r="H71" i="23"/>
  <c r="G49" i="13" s="1"/>
  <c r="H82" i="23"/>
  <c r="G51" i="13" s="1"/>
  <c r="H11" i="24"/>
  <c r="H18" i="24"/>
  <c r="H19" i="24"/>
  <c r="G57" i="13"/>
  <c r="H24" i="24"/>
  <c r="G58" i="13"/>
  <c r="G59" i="13"/>
  <c r="H12" i="2"/>
  <c r="H22" i="2"/>
  <c r="G63" i="13"/>
  <c r="H47" i="2"/>
  <c r="G64" i="13" s="1"/>
  <c r="H58" i="2"/>
  <c r="G66" i="13" s="1"/>
  <c r="H72" i="2"/>
  <c r="G67" i="13" s="1"/>
  <c r="H12" i="25"/>
  <c r="H22" i="25"/>
  <c r="H27" i="25"/>
  <c r="G74" i="13" s="1"/>
  <c r="H44" i="25"/>
  <c r="G75" i="13" s="1"/>
  <c r="H50" i="25"/>
  <c r="G76" i="13"/>
  <c r="H56" i="25"/>
  <c r="G77" i="13" s="1"/>
  <c r="G79" i="13"/>
  <c r="G80" i="13"/>
  <c r="H12" i="4"/>
  <c r="H21" i="4"/>
  <c r="H26" i="4"/>
  <c r="G85" i="13" s="1"/>
  <c r="H42" i="4"/>
  <c r="G86" i="13" s="1"/>
  <c r="H46" i="4"/>
  <c r="G87" i="13" s="1"/>
  <c r="H50" i="4"/>
  <c r="G88" i="13" s="1"/>
  <c r="G89" i="13"/>
  <c r="H67" i="4"/>
  <c r="G90" i="13" s="1"/>
  <c r="H71" i="4"/>
  <c r="G91" i="13" s="1"/>
  <c r="H12" i="9"/>
  <c r="H21" i="9"/>
  <c r="H22" i="9" s="1"/>
  <c r="H27" i="9"/>
  <c r="G96" i="13" s="1"/>
  <c r="H37" i="9"/>
  <c r="G97" i="13" s="1"/>
  <c r="H45" i="9"/>
  <c r="G98" i="13" s="1"/>
  <c r="H49" i="9"/>
  <c r="G99" i="13" s="1"/>
  <c r="H55" i="9"/>
  <c r="G100" i="13" s="1"/>
  <c r="H12" i="1"/>
  <c r="H21" i="1"/>
  <c r="H26" i="1"/>
  <c r="G107" i="13" s="1"/>
  <c r="H40" i="1"/>
  <c r="G108" i="13" s="1"/>
  <c r="H48" i="1"/>
  <c r="G109" i="13" s="1"/>
  <c r="H59" i="1"/>
  <c r="G110" i="13"/>
  <c r="H64" i="1"/>
  <c r="G111" i="13" s="1"/>
  <c r="H68" i="1"/>
  <c r="G112" i="13"/>
  <c r="H12" i="7"/>
  <c r="H21" i="7"/>
  <c r="H32" i="7"/>
  <c r="G118" i="13" s="1"/>
  <c r="H38" i="7"/>
  <c r="G119" i="13" s="1"/>
  <c r="H11" i="5"/>
  <c r="H20" i="5"/>
  <c r="H25" i="5"/>
  <c r="G128" i="13" s="1"/>
  <c r="G129" i="13"/>
  <c r="H45" i="5"/>
  <c r="G130" i="13" s="1"/>
  <c r="H52" i="5"/>
  <c r="G131" i="13" s="1"/>
  <c r="H68" i="5"/>
  <c r="G133" i="13" s="1"/>
  <c r="H72" i="5"/>
  <c r="G134" i="13" s="1"/>
  <c r="G138" i="13"/>
  <c r="H24" i="26"/>
  <c r="G139" i="13"/>
  <c r="H33" i="26"/>
  <c r="G140" i="13"/>
  <c r="H37" i="26"/>
  <c r="G141" i="13"/>
  <c r="H42" i="26"/>
  <c r="G142" i="13"/>
  <c r="H46" i="26"/>
  <c r="G143" i="13"/>
  <c r="G144" i="13"/>
  <c r="G145" i="13"/>
  <c r="G146" i="13"/>
  <c r="H15" i="6"/>
  <c r="G149" i="13"/>
  <c r="H19" i="6"/>
  <c r="G150" i="13"/>
  <c r="H24" i="6"/>
  <c r="G151" i="13" s="1"/>
  <c r="H28" i="6"/>
  <c r="G152" i="13" s="1"/>
  <c r="H11" i="12"/>
  <c r="H19" i="12"/>
  <c r="H24" i="12"/>
  <c r="G157" i="13" s="1"/>
  <c r="H35" i="12"/>
  <c r="G158" i="13" s="1"/>
  <c r="H39" i="12"/>
  <c r="G159" i="13" s="1"/>
  <c r="H43" i="12"/>
  <c r="G160" i="13"/>
  <c r="H47" i="12"/>
  <c r="G161" i="13" s="1"/>
  <c r="H11" i="8"/>
  <c r="H21" i="8" s="1"/>
  <c r="H20" i="8"/>
  <c r="H25" i="8"/>
  <c r="G166" i="13" s="1"/>
  <c r="H40" i="8"/>
  <c r="G167" i="13" s="1"/>
  <c r="H44" i="8"/>
  <c r="G168" i="13" s="1"/>
  <c r="H48" i="8"/>
  <c r="G169" i="13" s="1"/>
  <c r="G170" i="13"/>
  <c r="H59" i="8"/>
  <c r="G171" i="13" s="1"/>
  <c r="G176" i="13"/>
  <c r="G201" i="13"/>
  <c r="G220" i="13"/>
  <c r="H220" i="13"/>
  <c r="C19" i="24"/>
  <c r="C22" i="10"/>
  <c r="B8" i="13" s="1"/>
  <c r="B19" i="13" s="1"/>
  <c r="C26" i="10"/>
  <c r="B9" i="13" s="1"/>
  <c r="C41" i="10"/>
  <c r="B10" i="13" s="1"/>
  <c r="C76" i="10"/>
  <c r="B11" i="13" s="1"/>
  <c r="C80" i="10"/>
  <c r="B12" i="13" s="1"/>
  <c r="C87" i="10"/>
  <c r="B13" i="13"/>
  <c r="C98" i="10"/>
  <c r="B14" i="13" s="1"/>
  <c r="C103" i="10"/>
  <c r="B15" i="13" s="1"/>
  <c r="C114" i="10"/>
  <c r="B16" i="13" s="1"/>
  <c r="C131" i="10"/>
  <c r="B17" i="13" s="1"/>
  <c r="C146" i="10"/>
  <c r="B18" i="13" s="1"/>
  <c r="B23" i="13"/>
  <c r="B24" i="13"/>
  <c r="B25" i="13"/>
  <c r="B28" i="13"/>
  <c r="B29" i="13"/>
  <c r="B30" i="13"/>
  <c r="B31" i="13"/>
  <c r="B32" i="13"/>
  <c r="B42" i="13"/>
  <c r="B43" i="13"/>
  <c r="B53" i="13"/>
  <c r="B57" i="13"/>
  <c r="C24" i="24"/>
  <c r="B58" i="13"/>
  <c r="B59" i="13"/>
  <c r="B68" i="13"/>
  <c r="B69" i="13"/>
  <c r="C12" i="4"/>
  <c r="C22" i="4" s="1"/>
  <c r="C21" i="4"/>
  <c r="C26" i="4"/>
  <c r="B85" i="13" s="1"/>
  <c r="C42" i="4"/>
  <c r="B86" i="13" s="1"/>
  <c r="C46" i="4"/>
  <c r="B87" i="13" s="1"/>
  <c r="C50" i="4"/>
  <c r="B88" i="13" s="1"/>
  <c r="B89" i="13"/>
  <c r="C67" i="4"/>
  <c r="B90" i="13" s="1"/>
  <c r="C71" i="4"/>
  <c r="B91" i="13" s="1"/>
  <c r="B99" i="13"/>
  <c r="B111" i="13"/>
  <c r="B112" i="13"/>
  <c r="B113" i="13"/>
  <c r="C11" i="5"/>
  <c r="C20" i="5"/>
  <c r="C25" i="5"/>
  <c r="B128" i="13" s="1"/>
  <c r="C38" i="5"/>
  <c r="B129" i="13" s="1"/>
  <c r="C45" i="5"/>
  <c r="B130" i="13" s="1"/>
  <c r="C52" i="5"/>
  <c r="B131" i="13" s="1"/>
  <c r="C64" i="5"/>
  <c r="B132" i="13" s="1"/>
  <c r="C68" i="5"/>
  <c r="B133" i="13" s="1"/>
  <c r="C72" i="5"/>
  <c r="B134" i="13" s="1"/>
  <c r="B138" i="13"/>
  <c r="B139" i="13"/>
  <c r="B140" i="13"/>
  <c r="B141" i="13"/>
  <c r="B142" i="13"/>
  <c r="B143" i="13"/>
  <c r="B144" i="13"/>
  <c r="B145" i="13"/>
  <c r="B146" i="13"/>
  <c r="B149" i="13"/>
  <c r="B150" i="13"/>
  <c r="B151" i="13"/>
  <c r="B152" i="13"/>
  <c r="B153" i="13"/>
  <c r="C11" i="12"/>
  <c r="C19" i="12"/>
  <c r="C24" i="12"/>
  <c r="B157" i="13" s="1"/>
  <c r="C35" i="12"/>
  <c r="B158" i="13" s="1"/>
  <c r="C39" i="12"/>
  <c r="B159" i="13" s="1"/>
  <c r="C43" i="12"/>
  <c r="B160" i="13" s="1"/>
  <c r="C47" i="12"/>
  <c r="B161" i="13" s="1"/>
  <c r="C11" i="8"/>
  <c r="C20" i="8"/>
  <c r="C25" i="8"/>
  <c r="B166" i="13" s="1"/>
  <c r="C40" i="8"/>
  <c r="B167" i="13"/>
  <c r="C44" i="8"/>
  <c r="B168" i="13" s="1"/>
  <c r="C48" i="8"/>
  <c r="B169" i="13" s="1"/>
  <c r="B170" i="13"/>
  <c r="C59" i="8"/>
  <c r="B171" i="13"/>
  <c r="B176" i="13"/>
  <c r="B184" i="13"/>
  <c r="J184" i="13"/>
  <c r="C220" i="13"/>
  <c r="B201" i="13"/>
  <c r="B220" i="13"/>
  <c r="J23" i="13"/>
  <c r="J24" i="13"/>
  <c r="J25" i="13"/>
  <c r="J28" i="13"/>
  <c r="J29" i="13"/>
  <c r="J42" i="13"/>
  <c r="J43" i="13"/>
  <c r="J58" i="13"/>
  <c r="J74" i="13"/>
  <c r="K33" i="25"/>
  <c r="K44" i="25" s="1"/>
  <c r="J75" i="13" s="1"/>
  <c r="J144" i="13"/>
  <c r="J145" i="13"/>
  <c r="J151" i="13"/>
  <c r="J201" i="13"/>
  <c r="D15" i="6"/>
  <c r="D19" i="6"/>
  <c r="D24" i="6"/>
  <c r="D28" i="6"/>
  <c r="F19" i="6"/>
  <c r="F24" i="6"/>
  <c r="F28" i="6"/>
  <c r="G15" i="6"/>
  <c r="G19" i="6"/>
  <c r="G24" i="6"/>
  <c r="G28" i="6"/>
  <c r="K15" i="6"/>
  <c r="J149" i="13" s="1"/>
  <c r="K19" i="6"/>
  <c r="J150" i="13" s="1"/>
  <c r="K24" i="6"/>
  <c r="K28" i="6"/>
  <c r="J152" i="13" s="1"/>
  <c r="C15" i="6"/>
  <c r="C19" i="6"/>
  <c r="C24" i="6"/>
  <c r="C28" i="6"/>
  <c r="D30" i="6"/>
  <c r="C30" i="6"/>
  <c r="H50" i="26"/>
  <c r="H54" i="26"/>
  <c r="G24" i="26"/>
  <c r="G37" i="26"/>
  <c r="G42" i="26"/>
  <c r="G46" i="26"/>
  <c r="G50" i="26"/>
  <c r="G54" i="26"/>
  <c r="D11" i="26"/>
  <c r="D19" i="26"/>
  <c r="D20" i="26"/>
  <c r="D24" i="26"/>
  <c r="D33" i="26"/>
  <c r="D37" i="26"/>
  <c r="D42" i="26"/>
  <c r="D46" i="26"/>
  <c r="D50" i="26"/>
  <c r="D54" i="26"/>
  <c r="C11" i="26"/>
  <c r="C19" i="26"/>
  <c r="C20" i="26"/>
  <c r="C24" i="26"/>
  <c r="C33" i="26"/>
  <c r="C37" i="26"/>
  <c r="C42" i="26"/>
  <c r="C46" i="26"/>
  <c r="C50" i="26"/>
  <c r="C54" i="26"/>
  <c r="F24" i="26"/>
  <c r="F54" i="26"/>
  <c r="K50" i="26"/>
  <c r="K54" i="26"/>
  <c r="I50" i="26"/>
  <c r="I54" i="26"/>
  <c r="D56" i="26"/>
  <c r="C56" i="26"/>
  <c r="K64" i="1"/>
  <c r="J111" i="13" s="1"/>
  <c r="G64" i="1"/>
  <c r="F111" i="13" s="1"/>
  <c r="F64" i="1"/>
  <c r="E111" i="13" s="1"/>
  <c r="D64" i="1"/>
  <c r="C111" i="13" s="1"/>
  <c r="C64" i="1"/>
  <c r="G12" i="15"/>
  <c r="G13" i="15"/>
  <c r="G17" i="15"/>
  <c r="G11" i="16"/>
  <c r="G15" i="16"/>
  <c r="G16" i="16"/>
  <c r="G20" i="16"/>
  <c r="G24" i="16"/>
  <c r="G28" i="16"/>
  <c r="G11" i="21"/>
  <c r="G18" i="21"/>
  <c r="F36" i="13"/>
  <c r="G28" i="21"/>
  <c r="F37" i="13" s="1"/>
  <c r="G32" i="21"/>
  <c r="F38" i="13" s="1"/>
  <c r="G10" i="22"/>
  <c r="G11" i="23"/>
  <c r="G15" i="23" s="1"/>
  <c r="G20" i="23" s="1"/>
  <c r="G26" i="23"/>
  <c r="F47" i="13" s="1"/>
  <c r="G57" i="23"/>
  <c r="F48" i="13" s="1"/>
  <c r="G71" i="23"/>
  <c r="F49" i="13" s="1"/>
  <c r="G77" i="23"/>
  <c r="F50" i="13" s="1"/>
  <c r="G82" i="23"/>
  <c r="F51" i="13" s="1"/>
  <c r="G86" i="23"/>
  <c r="F52" i="13" s="1"/>
  <c r="G90" i="23"/>
  <c r="F53" i="13" s="1"/>
  <c r="G11" i="24"/>
  <c r="G18" i="24"/>
  <c r="G19" i="24"/>
  <c r="G24" i="24"/>
  <c r="G12" i="2"/>
  <c r="G22" i="2"/>
  <c r="G23" i="2"/>
  <c r="G82" i="2" s="1"/>
  <c r="G28" i="2"/>
  <c r="F63" i="13" s="1"/>
  <c r="G47" i="2"/>
  <c r="F64" i="13" s="1"/>
  <c r="G52" i="2"/>
  <c r="F65" i="13" s="1"/>
  <c r="G58" i="2"/>
  <c r="F66" i="13" s="1"/>
  <c r="G72" i="2"/>
  <c r="F67" i="13" s="1"/>
  <c r="G76" i="2"/>
  <c r="F68" i="13" s="1"/>
  <c r="G80" i="2"/>
  <c r="G12" i="25"/>
  <c r="G23" i="25" s="1"/>
  <c r="G22" i="25"/>
  <c r="G27" i="25"/>
  <c r="G44" i="25"/>
  <c r="G50" i="25"/>
  <c r="G56" i="25"/>
  <c r="F77" i="13" s="1"/>
  <c r="G68" i="25"/>
  <c r="F78" i="13" s="1"/>
  <c r="G73" i="25"/>
  <c r="F79" i="13" s="1"/>
  <c r="G77" i="25"/>
  <c r="F80" i="13" s="1"/>
  <c r="H12" i="15"/>
  <c r="H13" i="15"/>
  <c r="H17" i="15"/>
  <c r="G24" i="13" s="1"/>
  <c r="G25" i="13" s="1"/>
  <c r="H24" i="16"/>
  <c r="H28" i="16"/>
  <c r="G31" i="13" s="1"/>
  <c r="G32" i="13" s="1"/>
  <c r="H28" i="21"/>
  <c r="G37" i="13" s="1"/>
  <c r="H32" i="21"/>
  <c r="G38" i="13" s="1"/>
  <c r="H10" i="22"/>
  <c r="G42" i="13" s="1"/>
  <c r="G43" i="13" s="1"/>
  <c r="H77" i="23"/>
  <c r="G50" i="13" s="1"/>
  <c r="H86" i="23"/>
  <c r="G52" i="13" s="1"/>
  <c r="H90" i="23"/>
  <c r="G53" i="13" s="1"/>
  <c r="H28" i="2"/>
  <c r="H52" i="2"/>
  <c r="G65" i="13" s="1"/>
  <c r="H76" i="2"/>
  <c r="G68" i="13" s="1"/>
  <c r="H80" i="2"/>
  <c r="G69" i="13" s="1"/>
  <c r="H68" i="25"/>
  <c r="G78" i="13" s="1"/>
  <c r="H73" i="25"/>
  <c r="H77" i="25"/>
  <c r="I12" i="15"/>
  <c r="I13" i="15"/>
  <c r="I17" i="15"/>
  <c r="I24" i="16"/>
  <c r="I28" i="16"/>
  <c r="I30" i="16" s="1"/>
  <c r="I28" i="21"/>
  <c r="H37" i="13" s="1"/>
  <c r="I32" i="21"/>
  <c r="H38" i="13" s="1"/>
  <c r="I10" i="22"/>
  <c r="H42" i="13" s="1"/>
  <c r="H43" i="13" s="1"/>
  <c r="I77" i="23"/>
  <c r="H50" i="13" s="1"/>
  <c r="I81" i="23"/>
  <c r="I90" i="23"/>
  <c r="H53" i="13" s="1"/>
  <c r="I16" i="24"/>
  <c r="I24" i="24"/>
  <c r="H58" i="13" s="1"/>
  <c r="H59" i="13" s="1"/>
  <c r="I28" i="2"/>
  <c r="H63" i="13" s="1"/>
  <c r="I80" i="2"/>
  <c r="I30" i="25"/>
  <c r="I68" i="25"/>
  <c r="H78" i="13" s="1"/>
  <c r="K12" i="15"/>
  <c r="K13" i="15"/>
  <c r="K17" i="15"/>
  <c r="K11" i="16"/>
  <c r="K15" i="16"/>
  <c r="K16" i="16"/>
  <c r="K20" i="16"/>
  <c r="K11" i="21"/>
  <c r="K18" i="21"/>
  <c r="J36" i="13"/>
  <c r="K28" i="21"/>
  <c r="J37" i="13" s="1"/>
  <c r="K32" i="21"/>
  <c r="J38" i="13" s="1"/>
  <c r="K10" i="22"/>
  <c r="K11" i="23"/>
  <c r="K20" i="23"/>
  <c r="K26" i="23"/>
  <c r="J47" i="13" s="1"/>
  <c r="K31" i="23"/>
  <c r="K57" i="23"/>
  <c r="J48" i="13" s="1"/>
  <c r="K71" i="23"/>
  <c r="J49" i="13" s="1"/>
  <c r="K77" i="23"/>
  <c r="J50" i="13" s="1"/>
  <c r="K82" i="23"/>
  <c r="J51" i="13" s="1"/>
  <c r="K86" i="23"/>
  <c r="J52" i="13" s="1"/>
  <c r="K90" i="23"/>
  <c r="J53" i="13" s="1"/>
  <c r="K11" i="24"/>
  <c r="K18" i="24"/>
  <c r="K19" i="24" s="1"/>
  <c r="K24" i="24"/>
  <c r="K12" i="2"/>
  <c r="K22" i="2"/>
  <c r="K27" i="2"/>
  <c r="K28" i="2"/>
  <c r="J63" i="13" s="1"/>
  <c r="K47" i="2"/>
  <c r="J64" i="13" s="1"/>
  <c r="K52" i="2"/>
  <c r="J65" i="13" s="1"/>
  <c r="K58" i="2"/>
  <c r="J66" i="13" s="1"/>
  <c r="K72" i="2"/>
  <c r="J67" i="13" s="1"/>
  <c r="K76" i="2"/>
  <c r="J68" i="13" s="1"/>
  <c r="K80" i="2"/>
  <c r="J69" i="13" s="1"/>
  <c r="K27" i="25"/>
  <c r="K50" i="25"/>
  <c r="J76" i="13" s="1"/>
  <c r="K68" i="25"/>
  <c r="J78" i="13" s="1"/>
  <c r="K73" i="25"/>
  <c r="J79" i="13" s="1"/>
  <c r="K77" i="25"/>
  <c r="J80" i="13" s="1"/>
  <c r="F12" i="15"/>
  <c r="F13" i="15"/>
  <c r="F11" i="16"/>
  <c r="F15" i="16"/>
  <c r="F16" i="16"/>
  <c r="F20" i="16"/>
  <c r="F24" i="16"/>
  <c r="E30" i="13" s="1"/>
  <c r="F28" i="16"/>
  <c r="E31" i="13" s="1"/>
  <c r="F11" i="21"/>
  <c r="F18" i="21"/>
  <c r="E36" i="13"/>
  <c r="F28" i="21"/>
  <c r="E37" i="13" s="1"/>
  <c r="F32" i="21"/>
  <c r="E38" i="13" s="1"/>
  <c r="F10" i="22"/>
  <c r="F11" i="23"/>
  <c r="F26" i="23"/>
  <c r="E47" i="13" s="1"/>
  <c r="F71" i="23"/>
  <c r="E49" i="13" s="1"/>
  <c r="F77" i="23"/>
  <c r="E50" i="13" s="1"/>
  <c r="F82" i="23"/>
  <c r="E51" i="13" s="1"/>
  <c r="F86" i="23"/>
  <c r="E52" i="13" s="1"/>
  <c r="F90" i="23"/>
  <c r="E53" i="13" s="1"/>
  <c r="F11" i="24"/>
  <c r="F18" i="24"/>
  <c r="F19" i="24"/>
  <c r="F24" i="24"/>
  <c r="F12" i="2"/>
  <c r="F22" i="2"/>
  <c r="F23" i="2" s="1"/>
  <c r="E62" i="13" s="1"/>
  <c r="F28" i="2"/>
  <c r="E63" i="13" s="1"/>
  <c r="F47" i="2"/>
  <c r="E64" i="13" s="1"/>
  <c r="F52" i="2"/>
  <c r="E65" i="13" s="1"/>
  <c r="F58" i="2"/>
  <c r="E66" i="13" s="1"/>
  <c r="F76" i="2"/>
  <c r="F80" i="2"/>
  <c r="E69" i="13" s="1"/>
  <c r="F12" i="25"/>
  <c r="F22" i="25"/>
  <c r="F23" i="25"/>
  <c r="F79" i="25" s="1"/>
  <c r="F27" i="25"/>
  <c r="E74" i="13" s="1"/>
  <c r="F50" i="25"/>
  <c r="F56" i="25"/>
  <c r="E77" i="13" s="1"/>
  <c r="F68" i="25"/>
  <c r="E78" i="13" s="1"/>
  <c r="F73" i="25"/>
  <c r="E79" i="13" s="1"/>
  <c r="F77" i="25"/>
  <c r="E80" i="13" s="1"/>
  <c r="D12" i="15"/>
  <c r="D13" i="15"/>
  <c r="D17" i="15"/>
  <c r="D11" i="16"/>
  <c r="D15" i="16"/>
  <c r="D16" i="16"/>
  <c r="D20" i="16"/>
  <c r="D24" i="16"/>
  <c r="D28" i="16"/>
  <c r="D11" i="21"/>
  <c r="D18" i="21"/>
  <c r="C36" i="13"/>
  <c r="D28" i="21"/>
  <c r="C37" i="13" s="1"/>
  <c r="D32" i="21"/>
  <c r="C38" i="13" s="1"/>
  <c r="D10" i="22"/>
  <c r="D11" i="23"/>
  <c r="D20" i="23"/>
  <c r="D22" i="23"/>
  <c r="C46" i="13" s="1"/>
  <c r="D26" i="23"/>
  <c r="D57" i="23"/>
  <c r="D71" i="23"/>
  <c r="C49" i="13" s="1"/>
  <c r="D77" i="23"/>
  <c r="D82" i="23"/>
  <c r="C51" i="13" s="1"/>
  <c r="D86" i="23"/>
  <c r="C52" i="13" s="1"/>
  <c r="D90" i="23"/>
  <c r="C53" i="13" s="1"/>
  <c r="D11" i="24"/>
  <c r="D18" i="24"/>
  <c r="D19" i="24"/>
  <c r="D24" i="24"/>
  <c r="D12" i="2"/>
  <c r="D22" i="2"/>
  <c r="D23" i="2"/>
  <c r="C62" i="13" s="1"/>
  <c r="D28" i="2"/>
  <c r="C63" i="13" s="1"/>
  <c r="D47" i="2"/>
  <c r="C64" i="13" s="1"/>
  <c r="D52" i="2"/>
  <c r="D58" i="2"/>
  <c r="D72" i="2"/>
  <c r="C67" i="13" s="1"/>
  <c r="D76" i="2"/>
  <c r="C68" i="13" s="1"/>
  <c r="D80" i="2"/>
  <c r="C69" i="13" s="1"/>
  <c r="D12" i="25"/>
  <c r="D22" i="25"/>
  <c r="D23" i="25"/>
  <c r="C73" i="13" s="1"/>
  <c r="C81" i="13" s="1"/>
  <c r="D27" i="25"/>
  <c r="C74" i="13" s="1"/>
  <c r="D44" i="25"/>
  <c r="C75" i="13" s="1"/>
  <c r="D50" i="25"/>
  <c r="C76" i="13" s="1"/>
  <c r="D56" i="25"/>
  <c r="C77" i="13" s="1"/>
  <c r="D68" i="25"/>
  <c r="C78" i="13" s="1"/>
  <c r="D73" i="25"/>
  <c r="C79" i="13" s="1"/>
  <c r="D77" i="25"/>
  <c r="C12" i="15"/>
  <c r="C13" i="15"/>
  <c r="C17" i="15"/>
  <c r="C11" i="16"/>
  <c r="C15" i="16"/>
  <c r="C16" i="16"/>
  <c r="C20" i="16"/>
  <c r="C24" i="16"/>
  <c r="C28" i="16"/>
  <c r="C11" i="21"/>
  <c r="C18" i="21"/>
  <c r="B36" i="13"/>
  <c r="C28" i="21"/>
  <c r="B37" i="13" s="1"/>
  <c r="C32" i="21"/>
  <c r="B38" i="13" s="1"/>
  <c r="C10" i="22"/>
  <c r="C11" i="23"/>
  <c r="C20" i="23"/>
  <c r="C22" i="23" s="1"/>
  <c r="C26" i="23"/>
  <c r="B47" i="13" s="1"/>
  <c r="C57" i="23"/>
  <c r="B48" i="13" s="1"/>
  <c r="C71" i="23"/>
  <c r="B49" i="13" s="1"/>
  <c r="C77" i="23"/>
  <c r="B50" i="13" s="1"/>
  <c r="C82" i="23"/>
  <c r="B51" i="13" s="1"/>
  <c r="C86" i="23"/>
  <c r="B52" i="13" s="1"/>
  <c r="C90" i="23"/>
  <c r="C11" i="24"/>
  <c r="C18" i="24"/>
  <c r="C12" i="2"/>
  <c r="C22" i="2"/>
  <c r="C23" i="2" s="1"/>
  <c r="B62" i="13" s="1"/>
  <c r="C28" i="2"/>
  <c r="B63" i="13" s="1"/>
  <c r="C47" i="2"/>
  <c r="B64" i="13" s="1"/>
  <c r="C52" i="2"/>
  <c r="B65" i="13" s="1"/>
  <c r="C58" i="2"/>
  <c r="B66" i="13" s="1"/>
  <c r="C72" i="2"/>
  <c r="B67" i="13" s="1"/>
  <c r="C76" i="2"/>
  <c r="C80" i="2"/>
  <c r="C12" i="25"/>
  <c r="C23" i="25" s="1"/>
  <c r="C22" i="25"/>
  <c r="C27" i="25"/>
  <c r="B74" i="13" s="1"/>
  <c r="C44" i="25"/>
  <c r="B75" i="13" s="1"/>
  <c r="C50" i="25"/>
  <c r="B76" i="13" s="1"/>
  <c r="C56" i="25"/>
  <c r="B77" i="13" s="1"/>
  <c r="C68" i="25"/>
  <c r="B78" i="13" s="1"/>
  <c r="C73" i="25"/>
  <c r="B79" i="13" s="1"/>
  <c r="C77" i="25"/>
  <c r="B80" i="13" s="1"/>
  <c r="G26" i="24"/>
  <c r="D26" i="24"/>
  <c r="D12" i="22"/>
  <c r="F12" i="22"/>
  <c r="G12" i="22"/>
  <c r="H12" i="22"/>
  <c r="K12" i="22"/>
  <c r="C12" i="22"/>
  <c r="C19" i="15"/>
  <c r="C26" i="24"/>
  <c r="F26" i="24"/>
  <c r="H26" i="24"/>
  <c r="G30" i="16"/>
  <c r="D30" i="16"/>
  <c r="C30" i="16"/>
  <c r="K30" i="16"/>
  <c r="D19" i="15"/>
  <c r="G19" i="15"/>
  <c r="H19" i="15"/>
  <c r="K19" i="15"/>
  <c r="I19" i="15"/>
  <c r="K63" i="7"/>
  <c r="J123" i="13" s="1"/>
  <c r="I63" i="7"/>
  <c r="H123" i="13" s="1"/>
  <c r="H63" i="7"/>
  <c r="G123" i="13" s="1"/>
  <c r="G63" i="7"/>
  <c r="F123" i="13" s="1"/>
  <c r="F63" i="7"/>
  <c r="E123" i="13" s="1"/>
  <c r="D63" i="7"/>
  <c r="C123" i="13" s="1"/>
  <c r="C63" i="7"/>
  <c r="B123" i="13" s="1"/>
  <c r="K59" i="7"/>
  <c r="J122" i="13" s="1"/>
  <c r="I59" i="7"/>
  <c r="H122" i="13" s="1"/>
  <c r="H59" i="7"/>
  <c r="G122" i="13" s="1"/>
  <c r="G59" i="7"/>
  <c r="F122" i="13" s="1"/>
  <c r="F59" i="7"/>
  <c r="E122" i="13" s="1"/>
  <c r="D59" i="7"/>
  <c r="C122" i="13" s="1"/>
  <c r="C59" i="7"/>
  <c r="B122" i="13" s="1"/>
  <c r="K48" i="7"/>
  <c r="J121" i="13" s="1"/>
  <c r="H48" i="7"/>
  <c r="G121" i="13" s="1"/>
  <c r="G48" i="7"/>
  <c r="F121" i="13" s="1"/>
  <c r="F48" i="7"/>
  <c r="E121" i="13" s="1"/>
  <c r="D48" i="7"/>
  <c r="C121" i="13" s="1"/>
  <c r="C48" i="7"/>
  <c r="B121" i="13" s="1"/>
  <c r="K43" i="7"/>
  <c r="J120" i="13" s="1"/>
  <c r="H43" i="7"/>
  <c r="G120" i="13" s="1"/>
  <c r="G43" i="7"/>
  <c r="F120" i="13" s="1"/>
  <c r="F43" i="7"/>
  <c r="E120" i="13" s="1"/>
  <c r="D43" i="7"/>
  <c r="C120" i="13" s="1"/>
  <c r="C43" i="7"/>
  <c r="B120" i="13" s="1"/>
  <c r="K38" i="7"/>
  <c r="J119" i="13" s="1"/>
  <c r="G38" i="7"/>
  <c r="F119" i="13" s="1"/>
  <c r="F38" i="7"/>
  <c r="E119" i="13" s="1"/>
  <c r="D38" i="7"/>
  <c r="C119" i="13" s="1"/>
  <c r="C38" i="7"/>
  <c r="B119" i="13" s="1"/>
  <c r="G32" i="7"/>
  <c r="F118" i="13" s="1"/>
  <c r="F32" i="7"/>
  <c r="E118" i="13" s="1"/>
  <c r="D32" i="7"/>
  <c r="C118" i="13" s="1"/>
  <c r="C32" i="7"/>
  <c r="B118" i="13" s="1"/>
  <c r="K21" i="7"/>
  <c r="G21" i="7"/>
  <c r="G22" i="7" s="1"/>
  <c r="F21" i="7"/>
  <c r="D21" i="7"/>
  <c r="C21" i="7"/>
  <c r="K12" i="7"/>
  <c r="G12" i="7"/>
  <c r="F12" i="7"/>
  <c r="D12" i="7"/>
  <c r="C12" i="7"/>
  <c r="I71" i="1"/>
  <c r="G12" i="1"/>
  <c r="G16" i="1"/>
  <c r="G21" i="1"/>
  <c r="G22" i="1"/>
  <c r="G74" i="1" s="1"/>
  <c r="G26" i="1"/>
  <c r="G40" i="1"/>
  <c r="G48" i="1"/>
  <c r="F109" i="13" s="1"/>
  <c r="G59" i="1"/>
  <c r="F110" i="13" s="1"/>
  <c r="G68" i="1"/>
  <c r="F112" i="13" s="1"/>
  <c r="G72" i="1"/>
  <c r="F113" i="13" s="1"/>
  <c r="D40" i="1"/>
  <c r="C108" i="13" s="1"/>
  <c r="D48" i="1"/>
  <c r="C109" i="13" s="1"/>
  <c r="D59" i="1"/>
  <c r="C110" i="13" s="1"/>
  <c r="D72" i="1"/>
  <c r="C113" i="13" s="1"/>
  <c r="F72" i="1"/>
  <c r="E113" i="13" s="1"/>
  <c r="H72" i="1"/>
  <c r="G113" i="13" s="1"/>
  <c r="D68" i="1"/>
  <c r="C112" i="13" s="1"/>
  <c r="F68" i="1"/>
  <c r="E112" i="13" s="1"/>
  <c r="F59" i="1"/>
  <c r="E110" i="13" s="1"/>
  <c r="F48" i="1"/>
  <c r="E109" i="13" s="1"/>
  <c r="D26" i="1"/>
  <c r="C107" i="13" s="1"/>
  <c r="F26" i="1"/>
  <c r="E107" i="13" s="1"/>
  <c r="D21" i="1"/>
  <c r="D12" i="1"/>
  <c r="D22" i="1" s="1"/>
  <c r="F12" i="1"/>
  <c r="D65" i="9"/>
  <c r="C102" i="13" s="1"/>
  <c r="F65" i="9"/>
  <c r="E102" i="13" s="1"/>
  <c r="G65" i="9"/>
  <c r="F102" i="13" s="1"/>
  <c r="D61" i="9"/>
  <c r="C101" i="13" s="1"/>
  <c r="F61" i="9"/>
  <c r="E101" i="13" s="1"/>
  <c r="G61" i="9"/>
  <c r="F101" i="13" s="1"/>
  <c r="D55" i="9"/>
  <c r="C100" i="13" s="1"/>
  <c r="F55" i="9"/>
  <c r="E100" i="13" s="1"/>
  <c r="D49" i="9"/>
  <c r="F49" i="9"/>
  <c r="E99" i="13" s="1"/>
  <c r="G49" i="9"/>
  <c r="F99" i="13" s="1"/>
  <c r="C45" i="9"/>
  <c r="B98" i="13" s="1"/>
  <c r="D45" i="9"/>
  <c r="D67" i="9" s="1"/>
  <c r="F45" i="9"/>
  <c r="E98" i="13" s="1"/>
  <c r="G45" i="9"/>
  <c r="F98" i="13" s="1"/>
  <c r="D37" i="9"/>
  <c r="C97" i="13" s="1"/>
  <c r="G37" i="9"/>
  <c r="F97" i="13" s="1"/>
  <c r="D27" i="9"/>
  <c r="C96" i="13" s="1"/>
  <c r="F27" i="9"/>
  <c r="E96" i="13" s="1"/>
  <c r="G27" i="9"/>
  <c r="F96" i="13" s="1"/>
  <c r="D21" i="9"/>
  <c r="G21" i="9"/>
  <c r="D12" i="9"/>
  <c r="F12" i="9"/>
  <c r="F22" i="9" s="1"/>
  <c r="G12" i="9"/>
  <c r="G22" i="9" s="1"/>
  <c r="K65" i="9"/>
  <c r="J102" i="13" s="1"/>
  <c r="I65" i="9"/>
  <c r="H102" i="13" s="1"/>
  <c r="H65" i="9"/>
  <c r="G102" i="13" s="1"/>
  <c r="C65" i="9"/>
  <c r="B102" i="13" s="1"/>
  <c r="K61" i="9"/>
  <c r="J101" i="13" s="1"/>
  <c r="I61" i="9"/>
  <c r="H101" i="13" s="1"/>
  <c r="H61" i="9"/>
  <c r="C61" i="9"/>
  <c r="B101" i="13" s="1"/>
  <c r="K55" i="9"/>
  <c r="J100" i="13" s="1"/>
  <c r="G55" i="9"/>
  <c r="F100" i="13" s="1"/>
  <c r="C55" i="9"/>
  <c r="B100" i="13" s="1"/>
  <c r="K49" i="9"/>
  <c r="J99" i="13" s="1"/>
  <c r="C49" i="9"/>
  <c r="I49" i="9"/>
  <c r="H99" i="13" s="1"/>
  <c r="K45" i="9"/>
  <c r="J98" i="13" s="1"/>
  <c r="K37" i="9"/>
  <c r="J97" i="13" s="1"/>
  <c r="C37" i="9"/>
  <c r="B97" i="13" s="1"/>
  <c r="K27" i="9"/>
  <c r="J96" i="13" s="1"/>
  <c r="C27" i="9"/>
  <c r="B96" i="13" s="1"/>
  <c r="C21" i="9"/>
  <c r="K12" i="9"/>
  <c r="C12" i="9"/>
  <c r="D22" i="9"/>
  <c r="C95" i="13" s="1"/>
  <c r="C22" i="9"/>
  <c r="B95" i="13" s="1"/>
  <c r="F30" i="6"/>
  <c r="H30" i="6"/>
  <c r="G30" i="6"/>
  <c r="K72" i="1"/>
  <c r="J113" i="13" s="1"/>
  <c r="I72" i="1"/>
  <c r="H113" i="13" s="1"/>
  <c r="C72" i="1"/>
  <c r="K68" i="1"/>
  <c r="J112" i="13" s="1"/>
  <c r="I68" i="1"/>
  <c r="H112" i="13" s="1"/>
  <c r="C68" i="1"/>
  <c r="K59" i="1"/>
  <c r="J110" i="13" s="1"/>
  <c r="C59" i="1"/>
  <c r="B110" i="13" s="1"/>
  <c r="K48" i="1"/>
  <c r="J109" i="13" s="1"/>
  <c r="C48" i="1"/>
  <c r="B109" i="13" s="1"/>
  <c r="C40" i="1"/>
  <c r="B108" i="13" s="1"/>
  <c r="K40" i="1"/>
  <c r="J108" i="13" s="1"/>
  <c r="K26" i="1"/>
  <c r="J107" i="13" s="1"/>
  <c r="I26" i="1"/>
  <c r="C26" i="1"/>
  <c r="B107" i="13" s="1"/>
  <c r="C21" i="1"/>
  <c r="K12" i="1"/>
  <c r="K21" i="1"/>
  <c r="C12" i="1"/>
  <c r="C22" i="1"/>
  <c r="B106" i="13" s="1"/>
  <c r="C74" i="1"/>
  <c r="K20" i="12" l="1"/>
  <c r="K49" i="12" s="1"/>
  <c r="H170" i="13"/>
  <c r="G21" i="8"/>
  <c r="C20" i="12"/>
  <c r="B156" i="13" s="1"/>
  <c r="B162" i="13" s="1"/>
  <c r="F20" i="12"/>
  <c r="C49" i="12"/>
  <c r="H20" i="12"/>
  <c r="G156" i="13" s="1"/>
  <c r="G162" i="13" s="1"/>
  <c r="D20" i="12"/>
  <c r="D49" i="12" s="1"/>
  <c r="F21" i="5"/>
  <c r="F74" i="5" s="1"/>
  <c r="D22" i="7"/>
  <c r="D65" i="7" s="1"/>
  <c r="F22" i="7"/>
  <c r="E117" i="13" s="1"/>
  <c r="G65" i="7"/>
  <c r="C22" i="7"/>
  <c r="B117" i="13" s="1"/>
  <c r="B124" i="13" s="1"/>
  <c r="B114" i="13"/>
  <c r="C106" i="13"/>
  <c r="C114" i="13" s="1"/>
  <c r="D74" i="1"/>
  <c r="H22" i="1"/>
  <c r="H74" i="1" s="1"/>
  <c r="F22" i="1"/>
  <c r="F106" i="13"/>
  <c r="F114" i="13" s="1"/>
  <c r="F92" i="13"/>
  <c r="I42" i="4"/>
  <c r="H86" i="13" s="1"/>
  <c r="D22" i="4"/>
  <c r="C84" i="13" s="1"/>
  <c r="C92" i="13" s="1"/>
  <c r="C79" i="25"/>
  <c r="B73" i="13"/>
  <c r="B81" i="13" s="1"/>
  <c r="G79" i="25"/>
  <c r="F73" i="13"/>
  <c r="F81" i="13" s="1"/>
  <c r="E73" i="13"/>
  <c r="E81" i="13" s="1"/>
  <c r="D79" i="25"/>
  <c r="H23" i="25"/>
  <c r="E70" i="13"/>
  <c r="C70" i="13"/>
  <c r="B70" i="13"/>
  <c r="F82" i="2"/>
  <c r="D82" i="2"/>
  <c r="C82" i="2"/>
  <c r="F62" i="13"/>
  <c r="F70" i="13" s="1"/>
  <c r="H22" i="23"/>
  <c r="G46" i="13" s="1"/>
  <c r="G54" i="13" s="1"/>
  <c r="D92" i="23"/>
  <c r="C92" i="23"/>
  <c r="B46" i="13"/>
  <c r="B54" i="13" s="1"/>
  <c r="C54" i="13"/>
  <c r="I22" i="23"/>
  <c r="H46" i="13" s="1"/>
  <c r="H54" i="13" s="1"/>
  <c r="F22" i="23"/>
  <c r="E46" i="13" s="1"/>
  <c r="E54" i="13" s="1"/>
  <c r="G22" i="23"/>
  <c r="G19" i="21"/>
  <c r="F19" i="21"/>
  <c r="E35" i="13" s="1"/>
  <c r="E39" i="13" s="1"/>
  <c r="D19" i="21"/>
  <c r="D34" i="21" s="1"/>
  <c r="H34" i="21"/>
  <c r="C19" i="21"/>
  <c r="K21" i="8"/>
  <c r="K61" i="8" s="1"/>
  <c r="I41" i="10"/>
  <c r="H10" i="13" s="1"/>
  <c r="I40" i="8"/>
  <c r="H167" i="13" s="1"/>
  <c r="C21" i="8"/>
  <c r="D21" i="8"/>
  <c r="C165" i="13" s="1"/>
  <c r="C172" i="13" s="1"/>
  <c r="I20" i="8"/>
  <c r="I21" i="8" s="1"/>
  <c r="C73" i="4"/>
  <c r="B84" i="13"/>
  <c r="B92" i="13" s="1"/>
  <c r="G73" i="4"/>
  <c r="F73" i="4"/>
  <c r="C34" i="21"/>
  <c r="B35" i="13"/>
  <c r="B39" i="13" s="1"/>
  <c r="G34" i="21"/>
  <c r="F35" i="13"/>
  <c r="F39" i="13" s="1"/>
  <c r="F148" i="10"/>
  <c r="C148" i="10"/>
  <c r="F19" i="13"/>
  <c r="E19" i="13"/>
  <c r="C19" i="13"/>
  <c r="G148" i="10"/>
  <c r="D148" i="10"/>
  <c r="I146" i="10"/>
  <c r="H18" i="13" s="1"/>
  <c r="I22" i="10"/>
  <c r="K19" i="21"/>
  <c r="K34" i="21" s="1"/>
  <c r="K22" i="23"/>
  <c r="J46" i="13" s="1"/>
  <c r="J54" i="13" s="1"/>
  <c r="H22" i="7"/>
  <c r="G117" i="13" s="1"/>
  <c r="G124" i="13" s="1"/>
  <c r="K148" i="10"/>
  <c r="K22" i="1"/>
  <c r="K74" i="1" s="1"/>
  <c r="H148" i="10"/>
  <c r="J153" i="13"/>
  <c r="E86" i="13"/>
  <c r="E92" i="13" s="1"/>
  <c r="I23" i="25"/>
  <c r="H73" i="13" s="1"/>
  <c r="H81" i="13" s="1"/>
  <c r="H23" i="2"/>
  <c r="H82" i="2" s="1"/>
  <c r="K30" i="6"/>
  <c r="F49" i="12"/>
  <c r="E156" i="13"/>
  <c r="E162" i="13" s="1"/>
  <c r="G49" i="12"/>
  <c r="F156" i="13"/>
  <c r="F162" i="13" s="1"/>
  <c r="I92" i="23"/>
  <c r="G165" i="13"/>
  <c r="G172" i="13" s="1"/>
  <c r="H61" i="8"/>
  <c r="B165" i="13"/>
  <c r="B172" i="13" s="1"/>
  <c r="C61" i="8"/>
  <c r="G61" i="8"/>
  <c r="F165" i="13"/>
  <c r="F172" i="13" s="1"/>
  <c r="F21" i="8"/>
  <c r="F61" i="8" s="1"/>
  <c r="I20" i="12"/>
  <c r="H156" i="13" s="1"/>
  <c r="H158" i="13"/>
  <c r="K56" i="26"/>
  <c r="J138" i="13"/>
  <c r="J146" i="13" s="1"/>
  <c r="G21" i="5"/>
  <c r="F127" i="13" s="1"/>
  <c r="F135" i="13" s="1"/>
  <c r="I45" i="5"/>
  <c r="H130" i="13" s="1"/>
  <c r="D21" i="5"/>
  <c r="C127" i="13" s="1"/>
  <c r="C135" i="13" s="1"/>
  <c r="H21" i="5"/>
  <c r="H74" i="5" s="1"/>
  <c r="C21" i="5"/>
  <c r="B127" i="13" s="1"/>
  <c r="B135" i="13" s="1"/>
  <c r="H65" i="7"/>
  <c r="I21" i="7"/>
  <c r="I22" i="7" s="1"/>
  <c r="H117" i="13" s="1"/>
  <c r="H124" i="13" s="1"/>
  <c r="F65" i="7"/>
  <c r="E124" i="13"/>
  <c r="C65" i="7"/>
  <c r="F117" i="13"/>
  <c r="F124" i="13" s="1"/>
  <c r="I26" i="24"/>
  <c r="G35" i="13"/>
  <c r="G39" i="13" s="1"/>
  <c r="I19" i="21"/>
  <c r="I12" i="22"/>
  <c r="H31" i="13"/>
  <c r="H32" i="13" s="1"/>
  <c r="J32" i="13"/>
  <c r="H30" i="16"/>
  <c r="J19" i="13"/>
  <c r="E32" i="13"/>
  <c r="F30" i="16"/>
  <c r="K23" i="2"/>
  <c r="K82" i="2" s="1"/>
  <c r="I16" i="2"/>
  <c r="I22" i="2" s="1"/>
  <c r="I23" i="2" s="1"/>
  <c r="F95" i="13"/>
  <c r="G67" i="9"/>
  <c r="F67" i="9"/>
  <c r="E95" i="13"/>
  <c r="E103" i="13" s="1"/>
  <c r="B103" i="13"/>
  <c r="C98" i="13"/>
  <c r="C103" i="13" s="1"/>
  <c r="C67" i="9"/>
  <c r="K21" i="9"/>
  <c r="K22" i="9" s="1"/>
  <c r="I21" i="9"/>
  <c r="I22" i="9" s="1"/>
  <c r="H95" i="13" s="1"/>
  <c r="H103" i="13" s="1"/>
  <c r="F103" i="13"/>
  <c r="G106" i="13"/>
  <c r="G114" i="13" s="1"/>
  <c r="I74" i="1"/>
  <c r="H114" i="13"/>
  <c r="K26" i="24"/>
  <c r="J57" i="13"/>
  <c r="J59" i="13" s="1"/>
  <c r="F74" i="1"/>
  <c r="E106" i="13"/>
  <c r="E114" i="13" s="1"/>
  <c r="H153" i="13"/>
  <c r="G153" i="13"/>
  <c r="I30" i="6"/>
  <c r="I38" i="5"/>
  <c r="H129" i="13" s="1"/>
  <c r="D74" i="5"/>
  <c r="I15" i="5"/>
  <c r="I20" i="5" s="1"/>
  <c r="I21" i="5" s="1"/>
  <c r="G74" i="5"/>
  <c r="K74" i="5"/>
  <c r="J127" i="13"/>
  <c r="J135" i="13" s="1"/>
  <c r="K22" i="7"/>
  <c r="K65" i="7" s="1"/>
  <c r="K23" i="25"/>
  <c r="K79" i="25" s="1"/>
  <c r="G73" i="13"/>
  <c r="G81" i="13" s="1"/>
  <c r="H79" i="25"/>
  <c r="G95" i="13"/>
  <c r="G103" i="13" s="1"/>
  <c r="H67" i="9"/>
  <c r="H69" i="13"/>
  <c r="H22" i="4"/>
  <c r="H73" i="4" s="1"/>
  <c r="G19" i="13"/>
  <c r="J92" i="13"/>
  <c r="K73" i="4"/>
  <c r="I12" i="4"/>
  <c r="I16" i="4" s="1"/>
  <c r="I21" i="4" s="1"/>
  <c r="I22" i="4" s="1"/>
  <c r="J156" i="13" l="1"/>
  <c r="J162" i="13" s="1"/>
  <c r="C156" i="13"/>
  <c r="C162" i="13" s="1"/>
  <c r="H49" i="12"/>
  <c r="E127" i="13"/>
  <c r="E135" i="13" s="1"/>
  <c r="G127" i="13"/>
  <c r="G135" i="13" s="1"/>
  <c r="C117" i="13"/>
  <c r="C124" i="13" s="1"/>
  <c r="I65" i="7"/>
  <c r="D73" i="4"/>
  <c r="G62" i="13"/>
  <c r="G70" i="13" s="1"/>
  <c r="H92" i="23"/>
  <c r="F92" i="23"/>
  <c r="F46" i="13"/>
  <c r="F54" i="13" s="1"/>
  <c r="F178" i="13" s="1"/>
  <c r="F186" i="13" s="1"/>
  <c r="F203" i="13" s="1"/>
  <c r="G92" i="23"/>
  <c r="F34" i="21"/>
  <c r="C35" i="13"/>
  <c r="C39" i="13" s="1"/>
  <c r="C178" i="13" s="1"/>
  <c r="C186" i="13" s="1"/>
  <c r="C203" i="13" s="1"/>
  <c r="C206" i="13" s="1"/>
  <c r="G205" i="13" s="1"/>
  <c r="J73" i="13"/>
  <c r="J81" i="13" s="1"/>
  <c r="J165" i="13"/>
  <c r="J172" i="13" s="1"/>
  <c r="I148" i="10"/>
  <c r="D61" i="8"/>
  <c r="B178" i="13"/>
  <c r="B186" i="13" s="1"/>
  <c r="B203" i="13" s="1"/>
  <c r="B206" i="13" s="1"/>
  <c r="B222" i="13" s="1"/>
  <c r="B224" i="13" s="1"/>
  <c r="H8" i="13"/>
  <c r="H19" i="13" s="1"/>
  <c r="J35" i="13"/>
  <c r="J39" i="13" s="1"/>
  <c r="K92" i="23"/>
  <c r="J106" i="13"/>
  <c r="J114" i="13" s="1"/>
  <c r="J62" i="13"/>
  <c r="J70" i="13" s="1"/>
  <c r="I79" i="25"/>
  <c r="E165" i="13"/>
  <c r="E172" i="13" s="1"/>
  <c r="E178" i="13" s="1"/>
  <c r="E186" i="13" s="1"/>
  <c r="E203" i="13" s="1"/>
  <c r="I49" i="12"/>
  <c r="H162" i="13"/>
  <c r="C74" i="5"/>
  <c r="J117" i="13"/>
  <c r="J124" i="13" s="1"/>
  <c r="I34" i="21"/>
  <c r="H35" i="13"/>
  <c r="H39" i="13" s="1"/>
  <c r="H165" i="13"/>
  <c r="H172" i="13" s="1"/>
  <c r="I61" i="8"/>
  <c r="H62" i="13"/>
  <c r="H70" i="13" s="1"/>
  <c r="I82" i="2"/>
  <c r="J95" i="13"/>
  <c r="J103" i="13" s="1"/>
  <c r="K67" i="9"/>
  <c r="I67" i="9"/>
  <c r="H127" i="13"/>
  <c r="H135" i="13" s="1"/>
  <c r="I74" i="5"/>
  <c r="G84" i="13"/>
  <c r="G92" i="13" s="1"/>
  <c r="G178" i="13" s="1"/>
  <c r="G186" i="13" s="1"/>
  <c r="G203" i="13" s="1"/>
  <c r="H84" i="13"/>
  <c r="H92" i="13" s="1"/>
  <c r="I73" i="4"/>
  <c r="J178" i="13" l="1"/>
  <c r="H178" i="13"/>
  <c r="H186" i="13" s="1"/>
  <c r="H203" i="13" s="1"/>
  <c r="H205" i="13"/>
  <c r="F205" i="13"/>
  <c r="F206" i="13" s="1"/>
  <c r="F222" i="13" s="1"/>
  <c r="E205" i="13"/>
  <c r="C222" i="13"/>
  <c r="C224" i="13" s="1"/>
  <c r="E206" i="13"/>
  <c r="E222" i="13" s="1"/>
  <c r="E224" i="13" s="1"/>
  <c r="G206" i="13"/>
  <c r="G222" i="13" s="1"/>
  <c r="G224" i="13" s="1"/>
  <c r="J186" i="13" l="1"/>
  <c r="J203" i="13" s="1"/>
  <c r="H206" i="13"/>
  <c r="J205" i="13" s="1"/>
  <c r="J206" i="13" l="1"/>
  <c r="J222" i="13" s="1"/>
  <c r="J224" i="13" s="1"/>
  <c r="H222" i="13"/>
  <c r="H224" i="13" s="1"/>
</calcChain>
</file>

<file path=xl/sharedStrings.xml><?xml version="1.0" encoding="utf-8"?>
<sst xmlns="http://schemas.openxmlformats.org/spreadsheetml/2006/main" count="2127" uniqueCount="1041">
  <si>
    <t xml:space="preserve"> </t>
  </si>
  <si>
    <t>BUDGET</t>
  </si>
  <si>
    <t>SUPPLEMENTAL</t>
  </si>
  <si>
    <t>PROJECTED</t>
  </si>
  <si>
    <t>PROPOSED</t>
  </si>
  <si>
    <t>GENERAL FUND REVENUE</t>
  </si>
  <si>
    <t>TAX REVENUE</t>
  </si>
  <si>
    <t>300-10-100</t>
  </si>
  <si>
    <t>Current Levy</t>
  </si>
  <si>
    <t>Property Taxes</t>
  </si>
  <si>
    <t>300-10-101</t>
  </si>
  <si>
    <t>Specific Ownership</t>
  </si>
  <si>
    <t>300-10-102</t>
  </si>
  <si>
    <t>Sales Tax</t>
  </si>
  <si>
    <t>Marijuana Sales Tax</t>
  </si>
  <si>
    <t>300-10-104</t>
  </si>
  <si>
    <t>Use Tax</t>
  </si>
  <si>
    <t>300-10-105</t>
  </si>
  <si>
    <t>Liquor Occupational Tax</t>
  </si>
  <si>
    <t>300-10-106</t>
  </si>
  <si>
    <t>Excise Tax</t>
  </si>
  <si>
    <t>Marijuana Excise Tax Increase From 6% to 8%</t>
  </si>
  <si>
    <t>300-10-110</t>
  </si>
  <si>
    <t>Delinquent Tax &amp; Interest</t>
  </si>
  <si>
    <t>300-10-117</t>
  </si>
  <si>
    <t>Plaza Nueva In-Lieu of Taxes</t>
  </si>
  <si>
    <t>300-10-125</t>
  </si>
  <si>
    <t>McKittrick Manor In-lieu of Taxes</t>
  </si>
  <si>
    <t>300-10-130</t>
  </si>
  <si>
    <t>Motor Vehicle Special Assess</t>
  </si>
  <si>
    <t>300-10-200</t>
  </si>
  <si>
    <t>State Highway User Tax</t>
  </si>
  <si>
    <t>HUTF &amp; FASTER</t>
  </si>
  <si>
    <t>300-10-205</t>
  </si>
  <si>
    <t>State Cigarette Tax</t>
  </si>
  <si>
    <t>300-10-210</t>
  </si>
  <si>
    <t>Otero County Road &amp; Bridge</t>
  </si>
  <si>
    <t>TOTAL TAX REVENUE</t>
  </si>
  <si>
    <t>FRANCHISE REVENUE</t>
  </si>
  <si>
    <t>300-12-200</t>
  </si>
  <si>
    <t>Franchise Fees</t>
  </si>
  <si>
    <t>TOTAL FRANCHISE REVENUE</t>
  </si>
  <si>
    <t>LICENSE &amp; PERMITS</t>
  </si>
  <si>
    <t>300-14-100</t>
  </si>
  <si>
    <t>Liquor License</t>
  </si>
  <si>
    <t>300-14-200</t>
  </si>
  <si>
    <t>Liquor License Application</t>
  </si>
  <si>
    <t>300-14-300</t>
  </si>
  <si>
    <t>Non-Cigarette Tobacco License</t>
  </si>
  <si>
    <t>300-14-400</t>
  </si>
  <si>
    <t>Marijuana Applications</t>
  </si>
  <si>
    <t>300-14-500</t>
  </si>
  <si>
    <t>Marijuana License Fees</t>
  </si>
  <si>
    <t>300-14-650</t>
  </si>
  <si>
    <t>Tree Trimmers License</t>
  </si>
  <si>
    <t>300-14-700</t>
  </si>
  <si>
    <t>Dog License</t>
  </si>
  <si>
    <t>300-14-740</t>
  </si>
  <si>
    <t>Fireworks License</t>
  </si>
  <si>
    <t>300-14-930</t>
  </si>
  <si>
    <t>Peddler License</t>
  </si>
  <si>
    <t>305-14-300</t>
  </si>
  <si>
    <t>Zoning Compliance/Bldg. Fees</t>
  </si>
  <si>
    <t>305-14-311</t>
  </si>
  <si>
    <t>Zoning Variance Fees</t>
  </si>
  <si>
    <t>TOTAL LICENSE &amp; PERMITS</t>
  </si>
  <si>
    <t>CHARGES FOR SERVICES</t>
  </si>
  <si>
    <t>AV Fair Board Reimbursements</t>
  </si>
  <si>
    <t>Dispatch Services</t>
  </si>
  <si>
    <t>Manzanola Rural ($300), Fowler Rural ($3,000), AMR ($18,000, Fowler PD $23,000, Manzalona PD $10,000)</t>
  </si>
  <si>
    <t>305-15-800</t>
  </si>
  <si>
    <t>Mosquito Spray Revenue</t>
  </si>
  <si>
    <t>305-15-831</t>
  </si>
  <si>
    <t>Code Enforcement Fees</t>
  </si>
  <si>
    <t>Copy Work/Notary Service</t>
  </si>
  <si>
    <t>310-15-901</t>
  </si>
  <si>
    <t>Ambulance Fees Collected</t>
  </si>
  <si>
    <t>310-15-910</t>
  </si>
  <si>
    <t>310-15-911</t>
  </si>
  <si>
    <t>HCCLAIMPMT Direct to Bank</t>
  </si>
  <si>
    <t>315-15-100</t>
  </si>
  <si>
    <t>Cemetery Grave Openings</t>
  </si>
  <si>
    <t>320-15-202</t>
  </si>
  <si>
    <t>Swimming Pool Admissions</t>
  </si>
  <si>
    <t>320-15-210</t>
  </si>
  <si>
    <t>Swimming Pool Concessions</t>
  </si>
  <si>
    <t>320-15-215</t>
  </si>
  <si>
    <t>Swimming Pool Lessons</t>
  </si>
  <si>
    <t>320-15-310</t>
  </si>
  <si>
    <t>320-15-320</t>
  </si>
  <si>
    <t>320-15-323</t>
  </si>
  <si>
    <t>320-15-325</t>
  </si>
  <si>
    <t>320-15-330</t>
  </si>
  <si>
    <t>320-15-335</t>
  </si>
  <si>
    <t>320-15-340</t>
  </si>
  <si>
    <t>320-15-350</t>
  </si>
  <si>
    <t>325-15-600</t>
  </si>
  <si>
    <t>Library Copies</t>
  </si>
  <si>
    <t>325-15-900</t>
  </si>
  <si>
    <t>Library Fines</t>
  </si>
  <si>
    <t>TOTAL CHARGES FOR SERVICES</t>
  </si>
  <si>
    <t>INTERGOVERNMENTAL</t>
  </si>
  <si>
    <t>310-16-210</t>
  </si>
  <si>
    <t>Rural Fire Protection Dist. Pension</t>
  </si>
  <si>
    <t>TOTAL INTERGOVERMENTAL</t>
  </si>
  <si>
    <t>FINES &amp; FORFEITURES</t>
  </si>
  <si>
    <t>335-18-100</t>
  </si>
  <si>
    <t>Police Court Fines</t>
  </si>
  <si>
    <t>335-18-103</t>
  </si>
  <si>
    <t>Court Costs</t>
  </si>
  <si>
    <t>335-18-106</t>
  </si>
  <si>
    <t>Police Surcharge Revenue</t>
  </si>
  <si>
    <t>Offsets The Surcharge Expesnse Act # 421-03-390</t>
  </si>
  <si>
    <t>335-18-200</t>
  </si>
  <si>
    <t>Otero County Fines Collected</t>
  </si>
  <si>
    <t>TOTAL FINES &amp; FORFEITURES</t>
  </si>
  <si>
    <t>RENTAL INCOME</t>
  </si>
  <si>
    <t>300-20-115</t>
  </si>
  <si>
    <t xml:space="preserve">Public Safety Building - Rent </t>
  </si>
  <si>
    <t>300-20-500</t>
  </si>
  <si>
    <t>330-20-909</t>
  </si>
  <si>
    <t>330-20-920</t>
  </si>
  <si>
    <t>Fairgrounds - Horse Stall Rent</t>
  </si>
  <si>
    <t>330-20-921</t>
  </si>
  <si>
    <t>330-20-925</t>
  </si>
  <si>
    <t>Fairgrounds - Trailer Rent</t>
  </si>
  <si>
    <t>330-20-951</t>
  </si>
  <si>
    <t xml:space="preserve">TOTAL RENTAL INCOME </t>
  </si>
  <si>
    <t>INVESTMENT INCOME</t>
  </si>
  <si>
    <t>300-22-201</t>
  </si>
  <si>
    <t>Interest on Investments - Ambulance</t>
  </si>
  <si>
    <t>315-22-119</t>
  </si>
  <si>
    <t>Cemetery Spaces Sold</t>
  </si>
  <si>
    <t>TOTAL INVESTMENT INCOME</t>
  </si>
  <si>
    <t>GRANTS</t>
  </si>
  <si>
    <t>310-24-100</t>
  </si>
  <si>
    <t>310-24-101</t>
  </si>
  <si>
    <t>Offsets Expense Account 010-426-08-851 &amp; 010-426-08-852</t>
  </si>
  <si>
    <t>325-24-615</t>
  </si>
  <si>
    <t>TOTAL GRANTS</t>
  </si>
  <si>
    <t>DONATIONS</t>
  </si>
  <si>
    <t>320-26-218</t>
  </si>
  <si>
    <t>Swimming Pool Donations</t>
  </si>
  <si>
    <t>325-26-218</t>
  </si>
  <si>
    <t>Summer Reading Donations</t>
  </si>
  <si>
    <t>Parks &amp; Recreation Donations</t>
  </si>
  <si>
    <t>335-26-270</t>
  </si>
  <si>
    <t>Dog Pound Donations</t>
  </si>
  <si>
    <t>TOTAL DONATIONS</t>
  </si>
  <si>
    <t>OTHER INCOME</t>
  </si>
  <si>
    <t>300-28-200</t>
  </si>
  <si>
    <t>CIRSA Property/Cas Reimb Revenue</t>
  </si>
  <si>
    <t>300-28-205</t>
  </si>
  <si>
    <t>300-28-220</t>
  </si>
  <si>
    <t xml:space="preserve">Dispatch Miscellaneous Revenue </t>
  </si>
  <si>
    <t>335-28-220</t>
  </si>
  <si>
    <t>Police Miscellaneous Revenue</t>
  </si>
  <si>
    <t xml:space="preserve">TOTAL OTHER INCOME </t>
  </si>
  <si>
    <t xml:space="preserve">TOTAL GENERAL FUND REVENUE </t>
  </si>
  <si>
    <t>GENERAL FUND EXPENDITURES</t>
  </si>
  <si>
    <t>Salaries</t>
  </si>
  <si>
    <t>410-01-110</t>
  </si>
  <si>
    <t>COVID-19 - Salaries</t>
  </si>
  <si>
    <t>410-01-115</t>
  </si>
  <si>
    <t>COVID-19 - Overtime</t>
  </si>
  <si>
    <t xml:space="preserve">Total Personnel </t>
  </si>
  <si>
    <t>410-05-530</t>
  </si>
  <si>
    <t>COVID-19 Supplies</t>
  </si>
  <si>
    <t>411-01-110</t>
  </si>
  <si>
    <t>Salaries - Legislative</t>
  </si>
  <si>
    <t>Benefits</t>
  </si>
  <si>
    <t>411-02-211</t>
  </si>
  <si>
    <t>Social Security/Medicare</t>
  </si>
  <si>
    <t>411-03-315</t>
  </si>
  <si>
    <t>Council Education &amp; Travel</t>
  </si>
  <si>
    <t>412-01-110</t>
  </si>
  <si>
    <t>412-02-211</t>
  </si>
  <si>
    <t>412-04-435</t>
  </si>
  <si>
    <t>Judge Monthly Fees</t>
  </si>
  <si>
    <t>Court Expense</t>
  </si>
  <si>
    <t>412-05-530</t>
  </si>
  <si>
    <t>414-04-402</t>
  </si>
  <si>
    <t>Elections</t>
  </si>
  <si>
    <t xml:space="preserve">Salaries  </t>
  </si>
  <si>
    <t>415-01-110</t>
  </si>
  <si>
    <t>Salaries - Finance/Admin</t>
  </si>
  <si>
    <t>415-02-210</t>
  </si>
  <si>
    <t>Employment Retirement</t>
  </si>
  <si>
    <t>415-02-211</t>
  </si>
  <si>
    <t>415-02-275</t>
  </si>
  <si>
    <t>Workers Compensation</t>
  </si>
  <si>
    <t>415-02-276</t>
  </si>
  <si>
    <t>Unemployment Insurance</t>
  </si>
  <si>
    <t>415-02-278</t>
  </si>
  <si>
    <t>Medical &amp; Life Insurance</t>
  </si>
  <si>
    <t>415-03-315</t>
  </si>
  <si>
    <t>Admin Education &amp; Travel</t>
  </si>
  <si>
    <t>415-04-400</t>
  </si>
  <si>
    <t>Treasurer's Fees</t>
  </si>
  <si>
    <t>415-04-401</t>
  </si>
  <si>
    <t>Publishing</t>
  </si>
  <si>
    <t>415-04-403</t>
  </si>
  <si>
    <t>Pest Control</t>
  </si>
  <si>
    <t>415-04-404</t>
  </si>
  <si>
    <t>Audit &amp; Consultation</t>
  </si>
  <si>
    <t>415-04-406</t>
  </si>
  <si>
    <t>Internet Fees</t>
  </si>
  <si>
    <t>415-04-407</t>
  </si>
  <si>
    <t>Fire &amp; Casualty Insurance</t>
  </si>
  <si>
    <t>415-04-408</t>
  </si>
  <si>
    <t>IT Expense</t>
  </si>
  <si>
    <t>415-04-410</t>
  </si>
  <si>
    <t>Electricity</t>
  </si>
  <si>
    <t>415-04-411</t>
  </si>
  <si>
    <t>Electrictiy 203 S. 9th</t>
  </si>
  <si>
    <t>Moved &amp; Split Between Police Dept, Public Works &amp; Enterprise Funds</t>
  </si>
  <si>
    <t>415-04-412</t>
  </si>
  <si>
    <t>Electricity Shop &amp; Garage</t>
  </si>
  <si>
    <t>Moved &amp; Split Between Public Works &amp; Enterprise Funds</t>
  </si>
  <si>
    <t>415-04-413</t>
  </si>
  <si>
    <t xml:space="preserve">Electricity Public Safety Building </t>
  </si>
  <si>
    <t>Moved &amp; Split Between Fire, Ambulance &amp; Dispatch</t>
  </si>
  <si>
    <t>415-04-415</t>
  </si>
  <si>
    <t>Utilties Boys &amp; Girls Club</t>
  </si>
  <si>
    <t>415-04-416</t>
  </si>
  <si>
    <t>Utilities Gobin Bldg</t>
  </si>
  <si>
    <t>415-04-418</t>
  </si>
  <si>
    <t>Utilities 10th Hole</t>
  </si>
  <si>
    <t>415-04-420</t>
  </si>
  <si>
    <t>Natural Gas City Hall</t>
  </si>
  <si>
    <t>415-04-421</t>
  </si>
  <si>
    <t>Natural Gas 203 S 9th</t>
  </si>
  <si>
    <t>415-04-422</t>
  </si>
  <si>
    <t>Natural Gas Shop &amp; Garage</t>
  </si>
  <si>
    <t>415-04-423</t>
  </si>
  <si>
    <t xml:space="preserve">Natural Gas Public Safety Building </t>
  </si>
  <si>
    <t>415-04-424</t>
  </si>
  <si>
    <t>Drug Testing Expense</t>
  </si>
  <si>
    <t>415-04-444</t>
  </si>
  <si>
    <t>Telephone Expense</t>
  </si>
  <si>
    <t>415-04-445</t>
  </si>
  <si>
    <t>Cell Phone Expense</t>
  </si>
  <si>
    <t>415-04-450</t>
  </si>
  <si>
    <t>Dues &amp; Subscriptions</t>
  </si>
  <si>
    <t>CML, Action 22, CCMC, ICMA, Etc..</t>
  </si>
  <si>
    <t>415-04-465</t>
  </si>
  <si>
    <t>Copier Lease</t>
  </si>
  <si>
    <t>415-04-467</t>
  </si>
  <si>
    <t>Attorney Fees</t>
  </si>
  <si>
    <t>415-04-479</t>
  </si>
  <si>
    <t>Payroll Processing</t>
  </si>
  <si>
    <t>415-05-530</t>
  </si>
  <si>
    <t>Supplies</t>
  </si>
  <si>
    <t>415-05-550</t>
  </si>
  <si>
    <t>Mailing Expense</t>
  </si>
  <si>
    <t>415-05-554</t>
  </si>
  <si>
    <t>Fuel Expense</t>
  </si>
  <si>
    <t>415-07-725</t>
  </si>
  <si>
    <t>Building Maintenance &amp; Repairs</t>
  </si>
  <si>
    <t>415-07-760</t>
  </si>
  <si>
    <t>Office Equipment Repairs/Rent</t>
  </si>
  <si>
    <t>415-09-900</t>
  </si>
  <si>
    <t>City Promotion</t>
  </si>
  <si>
    <t>415-08-850</t>
  </si>
  <si>
    <t>Capital Equipment</t>
  </si>
  <si>
    <t>415-08-100</t>
  </si>
  <si>
    <t>Debt Services - Admin</t>
  </si>
  <si>
    <t>JANITORIAL</t>
  </si>
  <si>
    <t>419-01-110</t>
  </si>
  <si>
    <t>Salaries - Janitorial</t>
  </si>
  <si>
    <t>Total Salaries</t>
  </si>
  <si>
    <t>419-02-211</t>
  </si>
  <si>
    <t>419-02-276</t>
  </si>
  <si>
    <t xml:space="preserve">Unemployment Insurance </t>
  </si>
  <si>
    <t>419-05-530</t>
  </si>
  <si>
    <t>419-05-599</t>
  </si>
  <si>
    <t>Miscellaneous</t>
  </si>
  <si>
    <t>421-01-110</t>
  </si>
  <si>
    <t>Salaries - Police</t>
  </si>
  <si>
    <t>421-01-115</t>
  </si>
  <si>
    <t>Overtime - Police</t>
  </si>
  <si>
    <t>421-02-210</t>
  </si>
  <si>
    <t>421-02-211</t>
  </si>
  <si>
    <t>Medicare</t>
  </si>
  <si>
    <t>421-02-225</t>
  </si>
  <si>
    <t>Pension Fund</t>
  </si>
  <si>
    <t>421-02-275</t>
  </si>
  <si>
    <t>421-02-276</t>
  </si>
  <si>
    <t>421-02-278</t>
  </si>
  <si>
    <t>421-03-315</t>
  </si>
  <si>
    <t>Training - Travel Expense</t>
  </si>
  <si>
    <t>421-04-403</t>
  </si>
  <si>
    <t>421-04-406</t>
  </si>
  <si>
    <t xml:space="preserve">Internet Fees </t>
  </si>
  <si>
    <t>421-04-408</t>
  </si>
  <si>
    <t>421-04-410</t>
  </si>
  <si>
    <t>Electricity 203 S 9th</t>
  </si>
  <si>
    <t>421-04-420</t>
  </si>
  <si>
    <t>421-04-430</t>
  </si>
  <si>
    <t>Lexipol Expenses</t>
  </si>
  <si>
    <t>421-04-444</t>
  </si>
  <si>
    <t>421-04-446</t>
  </si>
  <si>
    <t>Psychological Evaluations</t>
  </si>
  <si>
    <t>421-04-450</t>
  </si>
  <si>
    <t>421-04-465</t>
  </si>
  <si>
    <t>421-04-470</t>
  </si>
  <si>
    <t>Communications</t>
  </si>
  <si>
    <t>421-04-485</t>
  </si>
  <si>
    <t>Data Storage</t>
  </si>
  <si>
    <t>421-04-486</t>
  </si>
  <si>
    <t>Eforce - RMS Expenses</t>
  </si>
  <si>
    <t>421-05-530</t>
  </si>
  <si>
    <t>421-05-554</t>
  </si>
  <si>
    <t>421-07-725</t>
  </si>
  <si>
    <t>421-07-751</t>
  </si>
  <si>
    <t>Vehicle Maintenance &amp; Supplies</t>
  </si>
  <si>
    <t>421-07-771</t>
  </si>
  <si>
    <t>Animal Shelter Operating Expense</t>
  </si>
  <si>
    <t>421-09-900</t>
  </si>
  <si>
    <t>Police Promotion</t>
  </si>
  <si>
    <t>421-09-920</t>
  </si>
  <si>
    <t>Uniforms &amp; Cleaning</t>
  </si>
  <si>
    <t>421-09-926</t>
  </si>
  <si>
    <t>Criminal Investigations</t>
  </si>
  <si>
    <t>421-09-927</t>
  </si>
  <si>
    <t xml:space="preserve">Surcharge Expense </t>
  </si>
  <si>
    <t>Offsets The Surcharge Revenue Act # 335-18-106</t>
  </si>
  <si>
    <t>421-09-928</t>
  </si>
  <si>
    <t>Police Reserve</t>
  </si>
  <si>
    <t>421-08-850</t>
  </si>
  <si>
    <t>421-08-100</t>
  </si>
  <si>
    <t>Debt Services - Police</t>
  </si>
  <si>
    <t>422-01-110</t>
  </si>
  <si>
    <t>Salaries - Fire</t>
  </si>
  <si>
    <t>422-01-115</t>
  </si>
  <si>
    <t>Overtime - Fire</t>
  </si>
  <si>
    <t>422-02-210</t>
  </si>
  <si>
    <t>422-02-211</t>
  </si>
  <si>
    <t>422-02-225</t>
  </si>
  <si>
    <t>422-02-275</t>
  </si>
  <si>
    <t>422-02-276</t>
  </si>
  <si>
    <t>422-02-278</t>
  </si>
  <si>
    <t>422-03-315</t>
  </si>
  <si>
    <t>Training - Travel</t>
  </si>
  <si>
    <t>422-04-403</t>
  </si>
  <si>
    <t>422-04-406</t>
  </si>
  <si>
    <t>422-04-408</t>
  </si>
  <si>
    <t>422-04-410</t>
  </si>
  <si>
    <t>Electricity - Public Safety Building</t>
  </si>
  <si>
    <t>422-04-420</t>
  </si>
  <si>
    <t xml:space="preserve">Natural Gas - Public Safety Building </t>
  </si>
  <si>
    <t>422-04-430</t>
  </si>
  <si>
    <t>422-04-444</t>
  </si>
  <si>
    <t>422-04-445</t>
  </si>
  <si>
    <t>422-04-450</t>
  </si>
  <si>
    <t>422-04-465</t>
  </si>
  <si>
    <t>422-04-470</t>
  </si>
  <si>
    <t>422-05-530</t>
  </si>
  <si>
    <t>422-05-535</t>
  </si>
  <si>
    <t>Tools &amp; Equipment</t>
  </si>
  <si>
    <t>422-05-554</t>
  </si>
  <si>
    <t>422-07-725</t>
  </si>
  <si>
    <t>422-07-735</t>
  </si>
  <si>
    <t>Equipment Maintenance</t>
  </si>
  <si>
    <t>422-07-751</t>
  </si>
  <si>
    <t>Vehicle Maintenance &amp; Repairs</t>
  </si>
  <si>
    <t>422-09-921</t>
  </si>
  <si>
    <t>Protective Clothing</t>
  </si>
  <si>
    <t>422-09-925</t>
  </si>
  <si>
    <t>Community Risk Reduction</t>
  </si>
  <si>
    <t>Fire Prevention, Smoke Alarm and Fire Extinguisher Campaigns</t>
  </si>
  <si>
    <t>Capital Purchases &amp; Equipment</t>
  </si>
  <si>
    <t>422-08-850</t>
  </si>
  <si>
    <t>422-08-851</t>
  </si>
  <si>
    <t>Fire Apparatus</t>
  </si>
  <si>
    <t>422-08-100</t>
  </si>
  <si>
    <t>Debt Services - Fire/Volunteer</t>
  </si>
  <si>
    <t>423-01-110</t>
  </si>
  <si>
    <t>Salaries - Dispatch</t>
  </si>
  <si>
    <t>423-01-115</t>
  </si>
  <si>
    <t xml:space="preserve">Overtime - Dispatch </t>
  </si>
  <si>
    <t>423-02-210</t>
  </si>
  <si>
    <t>423-02-211</t>
  </si>
  <si>
    <t>423-02-275</t>
  </si>
  <si>
    <t>423-02-276</t>
  </si>
  <si>
    <t>423-02-278</t>
  </si>
  <si>
    <t>Total Benefits</t>
  </si>
  <si>
    <t>423-03-315</t>
  </si>
  <si>
    <t>423-04-406</t>
  </si>
  <si>
    <t>423-04-408</t>
  </si>
  <si>
    <t>423-04-410</t>
  </si>
  <si>
    <t>423-04-420</t>
  </si>
  <si>
    <t>423-04-444</t>
  </si>
  <si>
    <t>423-04-450</t>
  </si>
  <si>
    <t>423-04-465</t>
  </si>
  <si>
    <t>423-04-470</t>
  </si>
  <si>
    <t>423-05-530</t>
  </si>
  <si>
    <t>423-07-725</t>
  </si>
  <si>
    <t>423-09-920</t>
  </si>
  <si>
    <t>423-09-925</t>
  </si>
  <si>
    <t>423-08-850</t>
  </si>
  <si>
    <t>Capital Purchases</t>
  </si>
  <si>
    <t>423-08-100</t>
  </si>
  <si>
    <t>Debt Services - Dispatch</t>
  </si>
  <si>
    <t>AMBULANCE</t>
  </si>
  <si>
    <t>426-01-110</t>
  </si>
  <si>
    <t>Salaries - Ambulance</t>
  </si>
  <si>
    <t>426-01-115</t>
  </si>
  <si>
    <t>Overtime - Ambulance</t>
  </si>
  <si>
    <t>426-02-210</t>
  </si>
  <si>
    <t>426-02-211</t>
  </si>
  <si>
    <t>426-02-225</t>
  </si>
  <si>
    <t>Pension Fund - Volunteers</t>
  </si>
  <si>
    <t>426-02-275</t>
  </si>
  <si>
    <t>426-02-276</t>
  </si>
  <si>
    <t>426-02-278</t>
  </si>
  <si>
    <t>426-03-315</t>
  </si>
  <si>
    <t>426-03-316</t>
  </si>
  <si>
    <t>EMT-I Training Costs</t>
  </si>
  <si>
    <t>426-04-410</t>
  </si>
  <si>
    <t>Electricity - Public Safety Building &amp; Shed</t>
  </si>
  <si>
    <t>426-04-420</t>
  </si>
  <si>
    <t>426-04-429</t>
  </si>
  <si>
    <t>Driver's Services</t>
  </si>
  <si>
    <t>426-04-470</t>
  </si>
  <si>
    <t>426-04-475</t>
  </si>
  <si>
    <t>Booking Service</t>
  </si>
  <si>
    <t>426-05-530</t>
  </si>
  <si>
    <t>426-05-532</t>
  </si>
  <si>
    <t>Supplies Medical</t>
  </si>
  <si>
    <t>426-05-535</t>
  </si>
  <si>
    <t>426-05-536</t>
  </si>
  <si>
    <t>Ambulance Contingency</t>
  </si>
  <si>
    <t>426-05-554</t>
  </si>
  <si>
    <t>426-07-751</t>
  </si>
  <si>
    <t>Vehicles Maintenance &amp; Repairs</t>
  </si>
  <si>
    <t>426-09-920</t>
  </si>
  <si>
    <t>Uniforms</t>
  </si>
  <si>
    <t>426-09-921</t>
  </si>
  <si>
    <t>426-09-925</t>
  </si>
  <si>
    <t>CPR Campaign</t>
  </si>
  <si>
    <t>426-08-850</t>
  </si>
  <si>
    <t xml:space="preserve">Capital Purchases  </t>
  </si>
  <si>
    <t>426-08-851</t>
  </si>
  <si>
    <t>Ambulance Replacement</t>
  </si>
  <si>
    <t>2020 New Ambulance (10/90) - Offsets Revenue 010-310-24-101</t>
  </si>
  <si>
    <t>426-08-852</t>
  </si>
  <si>
    <t xml:space="preserve">EMT Equiptment </t>
  </si>
  <si>
    <t xml:space="preserve">Total Capital Purchases &amp; Equipment </t>
  </si>
  <si>
    <t>426-08-100</t>
  </si>
  <si>
    <t>Debt Services - Ambulance</t>
  </si>
  <si>
    <t>PUBLIC WORKS</t>
  </si>
  <si>
    <t>429-01-110</t>
  </si>
  <si>
    <t>Salaries - Public Works</t>
  </si>
  <si>
    <t>429-01-115</t>
  </si>
  <si>
    <t>Overtime - Public Works</t>
  </si>
  <si>
    <t>429-02-210</t>
  </si>
  <si>
    <t>429-02-211</t>
  </si>
  <si>
    <t>429-02-275</t>
  </si>
  <si>
    <t>429-02-276</t>
  </si>
  <si>
    <t>429-02-278</t>
  </si>
  <si>
    <t>429-03-315</t>
  </si>
  <si>
    <t>429-04-403</t>
  </si>
  <si>
    <t>429-04-406</t>
  </si>
  <si>
    <t>429-04-408</t>
  </si>
  <si>
    <t>429-04-409</t>
  </si>
  <si>
    <t>Street Lighting</t>
  </si>
  <si>
    <t>429-04-410</t>
  </si>
  <si>
    <t xml:space="preserve">Electicity 203 S 9th </t>
  </si>
  <si>
    <t>429-04-420</t>
  </si>
  <si>
    <t>429-04-444</t>
  </si>
  <si>
    <t>429-04-445</t>
  </si>
  <si>
    <t>Cell phone Expense</t>
  </si>
  <si>
    <t>429-04-490</t>
  </si>
  <si>
    <t>Other Contracted Services</t>
  </si>
  <si>
    <t>429-05-530</t>
  </si>
  <si>
    <t>Supplies &amp; Materials</t>
  </si>
  <si>
    <t>429-05-531</t>
  </si>
  <si>
    <t>Supplies - Parks</t>
  </si>
  <si>
    <t>429-05-535</t>
  </si>
  <si>
    <t>429-05-554</t>
  </si>
  <si>
    <t>Fuel Expense - Public Works</t>
  </si>
  <si>
    <t>429-05-599</t>
  </si>
  <si>
    <t>429-07-725</t>
  </si>
  <si>
    <t>429-07-735</t>
  </si>
  <si>
    <t>429-07-751</t>
  </si>
  <si>
    <t xml:space="preserve">Vehicle Maintenance &amp; Repairs </t>
  </si>
  <si>
    <t>429-07-761</t>
  </si>
  <si>
    <t>Tree Maintenance</t>
  </si>
  <si>
    <t>429-07-770</t>
  </si>
  <si>
    <t>Sprinkler Maintenance</t>
  </si>
  <si>
    <t>429-07-775</t>
  </si>
  <si>
    <t>Gobin Building Expenses</t>
  </si>
  <si>
    <t>429-07-776</t>
  </si>
  <si>
    <t>Golf Course/10th Hole  Expense</t>
  </si>
  <si>
    <t>429-07-777</t>
  </si>
  <si>
    <t>Sage Center Expense</t>
  </si>
  <si>
    <t>429-09-920</t>
  </si>
  <si>
    <t>429-08-850</t>
  </si>
  <si>
    <t>429-08-100</t>
  </si>
  <si>
    <t xml:space="preserve">Debt Services - Public Works </t>
  </si>
  <si>
    <t>442-01-110</t>
  </si>
  <si>
    <t>Salaries - Cemetery</t>
  </si>
  <si>
    <t>442-02-210</t>
  </si>
  <si>
    <t>442-02-211</t>
  </si>
  <si>
    <t>442-02-275</t>
  </si>
  <si>
    <t>442-02-276</t>
  </si>
  <si>
    <t>442-02-278</t>
  </si>
  <si>
    <t>442-04-406</t>
  </si>
  <si>
    <t>442-04-410</t>
  </si>
  <si>
    <t>Electricity - Cemetary Shop &amp; House</t>
  </si>
  <si>
    <t>442-04-420</t>
  </si>
  <si>
    <t>Natural Gas - Cemetary Shop &amp; House</t>
  </si>
  <si>
    <t>442-04-444</t>
  </si>
  <si>
    <t>442-05-530</t>
  </si>
  <si>
    <t>442-05-554</t>
  </si>
  <si>
    <t>Fuel Expense - Cemetary</t>
  </si>
  <si>
    <t>442-07-725</t>
  </si>
  <si>
    <t xml:space="preserve">Building Maintenance &amp; Repairs </t>
  </si>
  <si>
    <t>442-09-920</t>
  </si>
  <si>
    <t>442-08-850</t>
  </si>
  <si>
    <t>Debt Services - Cemetary</t>
  </si>
  <si>
    <t>447-01-110</t>
  </si>
  <si>
    <t>Salaries - Parks/Recreation</t>
  </si>
  <si>
    <t>447-02-210</t>
  </si>
  <si>
    <t>447-02-211</t>
  </si>
  <si>
    <t>447-02-275</t>
  </si>
  <si>
    <t>447-02-276</t>
  </si>
  <si>
    <t>447-02-278</t>
  </si>
  <si>
    <t>447-04-410</t>
  </si>
  <si>
    <t>Electricity - Babcock Park</t>
  </si>
  <si>
    <t>447-04-444</t>
  </si>
  <si>
    <t>447-04-445</t>
  </si>
  <si>
    <t>Cell Phone Expnense</t>
  </si>
  <si>
    <t>447-04-480</t>
  </si>
  <si>
    <t>Parks &amp; Rec Software</t>
  </si>
  <si>
    <t>Recreation Management Software</t>
  </si>
  <si>
    <t>447-05-530</t>
  </si>
  <si>
    <t>447-05-531</t>
  </si>
  <si>
    <t>Supplies - General Parks</t>
  </si>
  <si>
    <t>447-05-533</t>
  </si>
  <si>
    <t>Supplies - Field (Non CTF)</t>
  </si>
  <si>
    <t>447-05-554</t>
  </si>
  <si>
    <t>Fuel Expense - Parks &amp; Rec</t>
  </si>
  <si>
    <t>447-07-725</t>
  </si>
  <si>
    <t>Buidling Maintenance &amp; Repairs</t>
  </si>
  <si>
    <t>447-07-735</t>
  </si>
  <si>
    <t>447-07-751</t>
  </si>
  <si>
    <t xml:space="preserve">Vehicle Maintenance &amp; Repair </t>
  </si>
  <si>
    <t>447-07-770</t>
  </si>
  <si>
    <t>447-09-900</t>
  </si>
  <si>
    <t>Recreation Promotions</t>
  </si>
  <si>
    <t>447-09-920</t>
  </si>
  <si>
    <t>447-09-950</t>
  </si>
  <si>
    <t>Umpires, Tournaments &amp; Trophy</t>
  </si>
  <si>
    <t>447-09-951</t>
  </si>
  <si>
    <t>Parks &amp; Rec Donation Expenses</t>
  </si>
  <si>
    <t>447-09-981</t>
  </si>
  <si>
    <t>Basketball Program</t>
  </si>
  <si>
    <t>447-09-982</t>
  </si>
  <si>
    <t>Football Program</t>
  </si>
  <si>
    <t>447-09-983</t>
  </si>
  <si>
    <t>Volleyball Program</t>
  </si>
  <si>
    <t>447-09-984</t>
  </si>
  <si>
    <t>Soccer Program</t>
  </si>
  <si>
    <t>447-09-985</t>
  </si>
  <si>
    <t>Summer Ball/Softball Program</t>
  </si>
  <si>
    <t>447-08-850</t>
  </si>
  <si>
    <t>Capial Equipment</t>
  </si>
  <si>
    <t>447-08-100</t>
  </si>
  <si>
    <t>Debt Services - Parks &amp; Rec</t>
  </si>
  <si>
    <t>SWIMMING POOL</t>
  </si>
  <si>
    <t>452-01-110</t>
  </si>
  <si>
    <t>452-02-211</t>
  </si>
  <si>
    <t>452-02-275</t>
  </si>
  <si>
    <t>452-02-276</t>
  </si>
  <si>
    <t>452-04-401</t>
  </si>
  <si>
    <t>Advertising</t>
  </si>
  <si>
    <t>452-04-410</t>
  </si>
  <si>
    <t>452-04-420</t>
  </si>
  <si>
    <t>452-04-444</t>
  </si>
  <si>
    <t>452-05-530</t>
  </si>
  <si>
    <t>452-07-735</t>
  </si>
  <si>
    <t>FAIRGROUNDS</t>
  </si>
  <si>
    <t>453-04-405</t>
  </si>
  <si>
    <t xml:space="preserve">Alarm System - Event Center </t>
  </si>
  <si>
    <t>453-04-410</t>
  </si>
  <si>
    <t>Electricity - Fairgounds</t>
  </si>
  <si>
    <t>453-04-417</t>
  </si>
  <si>
    <t xml:space="preserve">Utilities -Event Center </t>
  </si>
  <si>
    <t>453-04-420</t>
  </si>
  <si>
    <t>Natural Gas - Fairgrounds</t>
  </si>
  <si>
    <t>453-04-444</t>
  </si>
  <si>
    <t>453-05-530</t>
  </si>
  <si>
    <t>Fair Supplies</t>
  </si>
  <si>
    <t>453-07-725</t>
  </si>
  <si>
    <t>453-07-774</t>
  </si>
  <si>
    <t>Fairgrounds Maintenance</t>
  </si>
  <si>
    <t>453-80-850</t>
  </si>
  <si>
    <t>454-01-110</t>
  </si>
  <si>
    <t>Salaries - Museum</t>
  </si>
  <si>
    <t>454-02-211</t>
  </si>
  <si>
    <t>454-02-275</t>
  </si>
  <si>
    <t>454-02-276</t>
  </si>
  <si>
    <t>454-04-405</t>
  </si>
  <si>
    <t>Alarm Monitoring</t>
  </si>
  <si>
    <t>454-04-410</t>
  </si>
  <si>
    <t>Electricity - Museum</t>
  </si>
  <si>
    <t>454-04-420</t>
  </si>
  <si>
    <t>Natural Gas - Museum</t>
  </si>
  <si>
    <t>454-04-425</t>
  </si>
  <si>
    <t>Elevator Services</t>
  </si>
  <si>
    <t>454-04-444</t>
  </si>
  <si>
    <t>454-05-530</t>
  </si>
  <si>
    <t>454-07-725</t>
  </si>
  <si>
    <t xml:space="preserve">Builidng Maintenance &amp; Repairs </t>
  </si>
  <si>
    <t>454-08-850</t>
  </si>
  <si>
    <t>455-01-110</t>
  </si>
  <si>
    <t>Salaries - Library</t>
  </si>
  <si>
    <t>455-02-210</t>
  </si>
  <si>
    <t>455-02-211</t>
  </si>
  <si>
    <t>455-02-275</t>
  </si>
  <si>
    <t>455-02-276</t>
  </si>
  <si>
    <t>455-02-278</t>
  </si>
  <si>
    <t>455-03-315</t>
  </si>
  <si>
    <t>Travel &amp; Conventions</t>
  </si>
  <si>
    <t>455-04-401</t>
  </si>
  <si>
    <t>455-04-403</t>
  </si>
  <si>
    <t>455-04-406</t>
  </si>
  <si>
    <t xml:space="preserve">Internet </t>
  </si>
  <si>
    <t>455-04-408</t>
  </si>
  <si>
    <t>455-04-410</t>
  </si>
  <si>
    <t>Electricity - Library</t>
  </si>
  <si>
    <t>455-04-420</t>
  </si>
  <si>
    <t>Natural Gas - Library</t>
  </si>
  <si>
    <t>455-04-444</t>
  </si>
  <si>
    <t>455-04-465</t>
  </si>
  <si>
    <t>455-04-487</t>
  </si>
  <si>
    <t>Database Enrollments</t>
  </si>
  <si>
    <t>455-05-530</t>
  </si>
  <si>
    <t>455-07-725</t>
  </si>
  <si>
    <t>Builidng Maitenance &amp; Repairs</t>
  </si>
  <si>
    <t>455-09-930</t>
  </si>
  <si>
    <t>Library Books</t>
  </si>
  <si>
    <t>455-09-931</t>
  </si>
  <si>
    <t>Electronic Media</t>
  </si>
  <si>
    <t>455-09-932</t>
  </si>
  <si>
    <t>Summer Reading Grant Exp</t>
  </si>
  <si>
    <t>455-08-850</t>
  </si>
  <si>
    <t>2021 New Roof $-? (Never Received Quotes)</t>
  </si>
  <si>
    <t>2022</t>
  </si>
  <si>
    <t>Drug Testing</t>
  </si>
  <si>
    <t>421-04-467</t>
  </si>
  <si>
    <t>ACTUAL</t>
  </si>
  <si>
    <t>FIRE DEPARTMENT EXPENDITURES</t>
  </si>
  <si>
    <t>TOTAL FIRE DEPARTMENT EXPENDITURES</t>
  </si>
  <si>
    <t>422-04-467</t>
  </si>
  <si>
    <t>422-09-900</t>
  </si>
  <si>
    <t>DISPATCH EXPENDITURES</t>
  </si>
  <si>
    <t>340-28-220</t>
  </si>
  <si>
    <t>340-24-102</t>
  </si>
  <si>
    <t>Dispatch Grants</t>
  </si>
  <si>
    <t>423-04-403</t>
  </si>
  <si>
    <t>423-04-424</t>
  </si>
  <si>
    <t>TOTAL PARKS &amp; RECREATION EXPENDITURES</t>
  </si>
  <si>
    <t>PARKS &amp; RECREATION EXPENDITURES</t>
  </si>
  <si>
    <t>Youth Basketball</t>
  </si>
  <si>
    <t>Youth Soccer</t>
  </si>
  <si>
    <t>Youth Volleyball</t>
  </si>
  <si>
    <t>320-28-220</t>
  </si>
  <si>
    <t>320-15-345</t>
  </si>
  <si>
    <t>447-04-401</t>
  </si>
  <si>
    <t>447-04-405</t>
  </si>
  <si>
    <t>Alarm System</t>
  </si>
  <si>
    <t>447-04-424</t>
  </si>
  <si>
    <t>Drug Tresting</t>
  </si>
  <si>
    <t>Youth Kickball</t>
  </si>
  <si>
    <t>335-24-100</t>
  </si>
  <si>
    <t>Police Department Grants</t>
  </si>
  <si>
    <t>421-04-424</t>
  </si>
  <si>
    <t xml:space="preserve">Police Academy Costs </t>
  </si>
  <si>
    <t>421-03-317</t>
  </si>
  <si>
    <t>421-04-484</t>
  </si>
  <si>
    <t>Tasers</t>
  </si>
  <si>
    <t>POLICE DEPARTMENT EXPENDITURES</t>
  </si>
  <si>
    <t>TOTAL POLICE DEPARTMENT EXPENDITURES</t>
  </si>
  <si>
    <t>Required Data Storage Increase Due To Senate Bill 217</t>
  </si>
  <si>
    <t>423-04-467</t>
  </si>
  <si>
    <t xml:space="preserve">Attorney Fees </t>
  </si>
  <si>
    <t>423-04-471</t>
  </si>
  <si>
    <t>Medical Director</t>
  </si>
  <si>
    <t>447-04-489</t>
  </si>
  <si>
    <t>Credit Card Processing Fees</t>
  </si>
  <si>
    <t>453-04-406</t>
  </si>
  <si>
    <t xml:space="preserve">TOTAL FAIRGROUNDS EXPENDITURES </t>
  </si>
  <si>
    <t>FAIRGROUNDS EXPENDITURES</t>
  </si>
  <si>
    <t>330-20-926</t>
  </si>
  <si>
    <t>315-28-220</t>
  </si>
  <si>
    <t>Cemetery Miscellaneous Revenue</t>
  </si>
  <si>
    <t>442-04-488</t>
  </si>
  <si>
    <t>Software Support Fees</t>
  </si>
  <si>
    <t>442-05-535</t>
  </si>
  <si>
    <t>442-07-751</t>
  </si>
  <si>
    <t xml:space="preserve">TOTAL CEMETERY EXPENDITURES </t>
  </si>
  <si>
    <t>CEMETERY EXPENDITURES</t>
  </si>
  <si>
    <t>LIBRARY EXPENDITURES</t>
  </si>
  <si>
    <t xml:space="preserve">TOTAL LIBRARY EXPENDITURES </t>
  </si>
  <si>
    <t>325-26-219</t>
  </si>
  <si>
    <t>325-28-220</t>
  </si>
  <si>
    <t>325-24-100</t>
  </si>
  <si>
    <t>Library Grants</t>
  </si>
  <si>
    <t>AMBULANCE EXPENDITURES</t>
  </si>
  <si>
    <t xml:space="preserve">TOTAL AMBULANCE EXPENDITURES </t>
  </si>
  <si>
    <t>426-04-424</t>
  </si>
  <si>
    <t>426-04-467</t>
  </si>
  <si>
    <t>305-28-220</t>
  </si>
  <si>
    <t>429.04-467</t>
  </si>
  <si>
    <t>429-04-424</t>
  </si>
  <si>
    <t>422-04-405</t>
  </si>
  <si>
    <t>Alarm Systems</t>
  </si>
  <si>
    <t>Ambulance Department Grants</t>
  </si>
  <si>
    <t>447-03-315</t>
  </si>
  <si>
    <t>454-04-424</t>
  </si>
  <si>
    <t xml:space="preserve">TOTAL MUSEUM EXPENDITURES </t>
  </si>
  <si>
    <t xml:space="preserve">Employment Retirement </t>
  </si>
  <si>
    <t>MUSEUM EXPENDITURES</t>
  </si>
  <si>
    <t>454-02-210</t>
  </si>
  <si>
    <t xml:space="preserve">Foundation Issues - Foudation Patching, Gutters, Roof. Water seaping in from the canal. </t>
  </si>
  <si>
    <t>454-03-315</t>
  </si>
  <si>
    <t>Museum Training &amp; Travel</t>
  </si>
  <si>
    <t>330-15-100</t>
  </si>
  <si>
    <t>340-15-140</t>
  </si>
  <si>
    <t>300-15-890</t>
  </si>
  <si>
    <t>Adult Softball</t>
  </si>
  <si>
    <t>Youth Little League</t>
  </si>
  <si>
    <t>Youth Cheerleading</t>
  </si>
  <si>
    <t xml:space="preserve">Youth Football </t>
  </si>
  <si>
    <t>Open Gym</t>
  </si>
  <si>
    <t>Senior Citizens Center - Rent</t>
  </si>
  <si>
    <t>Events Center Rent - 4-H Group - Rent</t>
  </si>
  <si>
    <t>Fairgrounds - Lights &amp; Arena Rent</t>
  </si>
  <si>
    <t>Fairgrounds - Events Center Rent</t>
  </si>
  <si>
    <t>Fairgrounds - Equipment Rent</t>
  </si>
  <si>
    <t>300-24-105</t>
  </si>
  <si>
    <t>General Admin Grants</t>
  </si>
  <si>
    <t>EMS State Grants</t>
  </si>
  <si>
    <t>Summer Reading Grant</t>
  </si>
  <si>
    <t>345-24-100</t>
  </si>
  <si>
    <t xml:space="preserve">Fire Department Grants </t>
  </si>
  <si>
    <t>300-14-950</t>
  </si>
  <si>
    <t>Miscellaneous License</t>
  </si>
  <si>
    <t>300-26-200</t>
  </si>
  <si>
    <t xml:space="preserve">Cornhole Tournament Donations </t>
  </si>
  <si>
    <t>330-26-219</t>
  </si>
  <si>
    <t xml:space="preserve">Library Donations </t>
  </si>
  <si>
    <t>350-26-218</t>
  </si>
  <si>
    <t xml:space="preserve">Museum Donations </t>
  </si>
  <si>
    <t>300-28-201</t>
  </si>
  <si>
    <t xml:space="preserve">Cornhole  Tournament Revenue </t>
  </si>
  <si>
    <t xml:space="preserve">Cares Act Reimbursement </t>
  </si>
  <si>
    <t xml:space="preserve">General Miscellaneous Revenue </t>
  </si>
  <si>
    <t>Ambulance Miscellaneous Revenue</t>
  </si>
  <si>
    <t>Public Works Miscellaneous Revenue</t>
  </si>
  <si>
    <t>Parks/Recreation Miscellaneous Revenue</t>
  </si>
  <si>
    <t>Library Miscellaneous Revenue</t>
  </si>
  <si>
    <t>345-28-220</t>
  </si>
  <si>
    <t xml:space="preserve">Fire Miscellaneous Revenue </t>
  </si>
  <si>
    <t>Overtime  - Cemetery</t>
  </si>
  <si>
    <t>442-04-424</t>
  </si>
  <si>
    <t>Drug Testing/Background Checks</t>
  </si>
  <si>
    <t>442-08-100</t>
  </si>
  <si>
    <t>CITY OF ROCKY FORD</t>
  </si>
  <si>
    <t>GENERAL FUND (010)</t>
  </si>
  <si>
    <t>CEMETERY EXPENDITURES WORKSHEET</t>
  </si>
  <si>
    <t xml:space="preserve">PERSONNEL </t>
  </si>
  <si>
    <t xml:space="preserve">CEMETERY PERSONNEL </t>
  </si>
  <si>
    <t>442-01-115</t>
  </si>
  <si>
    <t xml:space="preserve">TOTAL PERSONNEL </t>
  </si>
  <si>
    <t xml:space="preserve">TOTAL CEMETERY PERSONNEL </t>
  </si>
  <si>
    <t>CONTRACTUAL SERVICES</t>
  </si>
  <si>
    <t xml:space="preserve">TOTAL CONTRACTUAL SERVICES </t>
  </si>
  <si>
    <t>2022 - Requested Overtime for Weekend Funerals</t>
  </si>
  <si>
    <t>MATERIALS &amp; SUPPLIES</t>
  </si>
  <si>
    <t>TOTAL MATERIALS &amp; SUPPLIES</t>
  </si>
  <si>
    <t>MAINTENANCE</t>
  </si>
  <si>
    <t>TOTAL MAINTENANCE</t>
  </si>
  <si>
    <t>PROGRAM EXPENSES</t>
  </si>
  <si>
    <t>TOTAL PROGRAM EXPENSES</t>
  </si>
  <si>
    <t>DEBTS</t>
  </si>
  <si>
    <t>TOTAL DEBTS</t>
  </si>
  <si>
    <t>2022 - Office Window AC Unit, Printer/Fax Combo, Security Cameras</t>
  </si>
  <si>
    <t>CAPITAL PURCHASES &amp; EQUIPMENT</t>
  </si>
  <si>
    <t>TOTAL CAPITAL PURCHASES &amp; EQUIPMENT</t>
  </si>
  <si>
    <t>CEMETERY EXPENDITURES WORKSHEET (CONTINUED)</t>
  </si>
  <si>
    <t>CEMETERY EXPENDITURES (CONTINUED)</t>
  </si>
  <si>
    <t xml:space="preserve">BUDGET NOTES </t>
  </si>
  <si>
    <t>REVENUE WORKSHEET</t>
  </si>
  <si>
    <t>SUMMARY</t>
  </si>
  <si>
    <t>REVENUE WORKSHEET (CONTINUED)</t>
  </si>
  <si>
    <t>CHARGES FOR SERVICES (CONTINUED)</t>
  </si>
  <si>
    <t>CARES ACT EXPENDITURES WORKSHEET</t>
  </si>
  <si>
    <t>PERSONNEL</t>
  </si>
  <si>
    <t xml:space="preserve">TOTAL MATERIAL &amp; SUPPLIES </t>
  </si>
  <si>
    <t>MATERIAL &amp; SUPPLIES</t>
  </si>
  <si>
    <t>CARES ACT EXPENDITURES</t>
  </si>
  <si>
    <t xml:space="preserve">2021 - Estimated Amount </t>
  </si>
  <si>
    <t>TOTAL CARES ACT EXPENDITURES</t>
  </si>
  <si>
    <t>LEGISLATIVE EXPENDITURES WORKSHEET</t>
  </si>
  <si>
    <t xml:space="preserve">TRAINING &amp; EDUCATION </t>
  </si>
  <si>
    <t xml:space="preserve">TOTAL TRAINING &amp; EDUCATION </t>
  </si>
  <si>
    <t>LEGISTATIVE EXPENDITURES</t>
  </si>
  <si>
    <t>TOTAL LEGISTATIVE EXPENDITURES</t>
  </si>
  <si>
    <t>411-04-467</t>
  </si>
  <si>
    <t>411-05-530</t>
  </si>
  <si>
    <t xml:space="preserve">Material &amp; Supplies </t>
  </si>
  <si>
    <t>LEGISLATIVE EXPENDITURES</t>
  </si>
  <si>
    <t>TOTAL LEGISLATIVE EXPENDITURES</t>
  </si>
  <si>
    <t>TRAINING &amp; EDUCATION</t>
  </si>
  <si>
    <t xml:space="preserve">CONTRACTUAL SERVICES </t>
  </si>
  <si>
    <t>JUDICAIL EXPENDITURES WORKSHEET</t>
  </si>
  <si>
    <t>JUDICAIL EXPENDITURES</t>
  </si>
  <si>
    <t xml:space="preserve">Supplies - Court </t>
  </si>
  <si>
    <t xml:space="preserve">PROGAM EXPENSES </t>
  </si>
  <si>
    <t>412-09-960</t>
  </si>
  <si>
    <t xml:space="preserve">TOTAL PROGRAM EXPENSES </t>
  </si>
  <si>
    <t>TOTAL JUDICAIL EXPENDITURES</t>
  </si>
  <si>
    <t>412-02-210</t>
  </si>
  <si>
    <t xml:space="preserve">Employee Retirement </t>
  </si>
  <si>
    <t>412-02-278</t>
  </si>
  <si>
    <t xml:space="preserve">Medical &amp; Life Insurance </t>
  </si>
  <si>
    <t>ELECTIONS EXPENDITURES WORKSHEET</t>
  </si>
  <si>
    <t>ELECTIONS EXPENDITURES</t>
  </si>
  <si>
    <t>TOTAL ELECTIONS EXPENDITURES</t>
  </si>
  <si>
    <t>TOTAL GENERAL FUND EXPENDITURES</t>
  </si>
  <si>
    <t>FINANCE &amp; ADMINISTRATION EXPENDITURES WORKSHEET</t>
  </si>
  <si>
    <t>FINANCE &amp; ADMINISTRATION EXPENDITURES</t>
  </si>
  <si>
    <t>DEBT SERVICES</t>
  </si>
  <si>
    <t xml:space="preserve">TOTAL DEBT SERVICES </t>
  </si>
  <si>
    <t>TOTAL FINANCE &amp; ADMINISTRATION EXPENDITURES</t>
  </si>
  <si>
    <t>415-04-405</t>
  </si>
  <si>
    <t>415-04-433</t>
  </si>
  <si>
    <t>Shredding Service</t>
  </si>
  <si>
    <t>415-07-751</t>
  </si>
  <si>
    <t>FINANCE &amp; ADMINISTRATIVE</t>
  </si>
  <si>
    <t>FINANCE &amp; ADMINISTRATION EXPENDITURES WORKSHEET (CONTINUED)</t>
  </si>
  <si>
    <t>415-04-488</t>
  </si>
  <si>
    <t>415-05-599</t>
  </si>
  <si>
    <t>Miscellanrous Expense</t>
  </si>
  <si>
    <t>415-09-975</t>
  </si>
  <si>
    <t>Cornhole Tournament Expenses</t>
  </si>
  <si>
    <t>2021 - A Holland New Computer                                                                                  2022 - S Valdez &amp; M Herrera New Computers</t>
  </si>
  <si>
    <t>EXCESS (DEFICIENCY) OF REVENUES OVER (UNDER) EXPENDITURES</t>
  </si>
  <si>
    <t>JANITORIAL EXPENDITURES WORKSHEET</t>
  </si>
  <si>
    <t>JANITORIAL EXPENDITURES</t>
  </si>
  <si>
    <t>419-02-210</t>
  </si>
  <si>
    <t>419-02-278</t>
  </si>
  <si>
    <t xml:space="preserve">Unemployment Insruance </t>
  </si>
  <si>
    <t>Supplies - Janitorial</t>
  </si>
  <si>
    <t>TOTAL JANITORIAL EXPENDITURES</t>
  </si>
  <si>
    <t>2022 - Estimated Amount Based on 2 Police Officers In the Academy</t>
  </si>
  <si>
    <t xml:space="preserve">2021 &amp; 2022 - Includes Additional $35,000 Payment To Old Hire Pension </t>
  </si>
  <si>
    <t xml:space="preserve">2022 - 1 PD Car Requested - $12,027 Yearly Payment </t>
  </si>
  <si>
    <t xml:space="preserve">POLICE DEPARTMENT </t>
  </si>
  <si>
    <t>POLICE EXPENDITURES WORKSHEET (CONTINUED)</t>
  </si>
  <si>
    <t>POLICE DEPARTMENT EXPENDITURES WORKSHEET</t>
  </si>
  <si>
    <t>POLICE DEPARTMENT EXPENDITURES (CONTINUED)</t>
  </si>
  <si>
    <t>FIRE DEPARTMENT EXPENDITURES WORKSHEET</t>
  </si>
  <si>
    <t>422-04-424</t>
  </si>
  <si>
    <t>2021 - Radio Replacement/Batteries</t>
  </si>
  <si>
    <t>2021 - Turnout Gear Replacement</t>
  </si>
  <si>
    <t xml:space="preserve">FIRE DEPARTMENT </t>
  </si>
  <si>
    <t xml:space="preserve">2022 Increased 3% </t>
  </si>
  <si>
    <t xml:space="preserve">Cost - 5 Year Taser Contract Beginning 2019 </t>
  </si>
  <si>
    <t>2022 Ballistic Body Armor</t>
  </si>
  <si>
    <t>TOTAL PERSONNELL</t>
  </si>
  <si>
    <t>TOTAL DISPATCH EXPENDITURES</t>
  </si>
  <si>
    <t>DISPATCH EXPENDITURES WORKSHEET</t>
  </si>
  <si>
    <t>AMBULANCE EXPENDITURES WORKSHEET</t>
  </si>
  <si>
    <t>PUBLIC WORKS EXPENDITURES WORKSHEET</t>
  </si>
  <si>
    <t>TOTAL PUBLIC WORKS EXPENDITURES</t>
  </si>
  <si>
    <t>PUBLICE WORKS EXPENDITURES</t>
  </si>
  <si>
    <t>429-09-900</t>
  </si>
  <si>
    <t>City Promotions</t>
  </si>
  <si>
    <t xml:space="preserve">DISPATCH </t>
  </si>
  <si>
    <t>TOTAL AMBULANCE EXPENDITURES</t>
  </si>
  <si>
    <t>CEMETERY</t>
  </si>
  <si>
    <t>TOTAL CEMETERY EXPENDITURES</t>
  </si>
  <si>
    <t>PARKS &amp; RECREATION EXPENDITURES WORKSHEET</t>
  </si>
  <si>
    <t xml:space="preserve">PARKS &amp; RECREATION </t>
  </si>
  <si>
    <t>TOTAL SWIMMING POOL EXPENDITURES</t>
  </si>
  <si>
    <t>SWIMMING POOL EXPENDITURES WORKSHEET</t>
  </si>
  <si>
    <t>452-02-210</t>
  </si>
  <si>
    <t>452-02-278</t>
  </si>
  <si>
    <t>452-03-315</t>
  </si>
  <si>
    <t xml:space="preserve">Electricity </t>
  </si>
  <si>
    <t xml:space="preserve">Natural Gas </t>
  </si>
  <si>
    <t>452-04-424</t>
  </si>
  <si>
    <t>452-04-467</t>
  </si>
  <si>
    <t xml:space="preserve">Pool Accessories/Supplies </t>
  </si>
  <si>
    <t xml:space="preserve">FUND BALANCE, END OF YEAR </t>
  </si>
  <si>
    <t xml:space="preserve">LESS CLASSIFIED FUND BALANCE: </t>
  </si>
  <si>
    <t xml:space="preserve">RESTRICTED FOR </t>
  </si>
  <si>
    <t>TABOR</t>
  </si>
  <si>
    <t>Special Purposes</t>
  </si>
  <si>
    <t>Future Projects</t>
  </si>
  <si>
    <t>Swimming Pool</t>
  </si>
  <si>
    <t>Public Safety Building</t>
  </si>
  <si>
    <t>Library</t>
  </si>
  <si>
    <t>Committed To</t>
  </si>
  <si>
    <t>Ambulance Services (10-102-111)</t>
  </si>
  <si>
    <t>Ambulance Services (10-104-212)</t>
  </si>
  <si>
    <t>Assigned To</t>
  </si>
  <si>
    <t xml:space="preserve">TOTAL CLASSIFIED FUND BALANCE </t>
  </si>
  <si>
    <t xml:space="preserve">UNASSIGNED FUND BALANCE </t>
  </si>
  <si>
    <t>Unassigned Fund Balance %</t>
  </si>
  <si>
    <t>452-07-725</t>
  </si>
  <si>
    <t>452-09-940</t>
  </si>
  <si>
    <t>Concessions</t>
  </si>
  <si>
    <t>FUND BALANCE, BEGINNING OF YEAR</t>
  </si>
  <si>
    <t>SWIMMING POOL DEPARTMENT EXPENDITURES</t>
  </si>
  <si>
    <t>452-08-100</t>
  </si>
  <si>
    <t>452-08-850</t>
  </si>
  <si>
    <t>FAIRGROUNDS EXPENDITURES WORKSHEET</t>
  </si>
  <si>
    <t>TOTAL FAIRGROUNDS EXPENDITURES</t>
  </si>
  <si>
    <t>MUSEUM EXPENDITURES WORKSHEET</t>
  </si>
  <si>
    <t>MUSEUM</t>
  </si>
  <si>
    <t>TOTAL MUSEUM EXPENDITURES</t>
  </si>
  <si>
    <t>LIBRARY EXPENDITURES WORKSHEET</t>
  </si>
  <si>
    <t>LIBRARY</t>
  </si>
  <si>
    <t>TOTAL LIBRARY EXPENDITURES</t>
  </si>
  <si>
    <t>GENERAL ADMINISTRATION</t>
  </si>
  <si>
    <t xml:space="preserve">DEBT SERVICES </t>
  </si>
  <si>
    <t>TOTAL GENERAL ADMINISTRATION EXPENDITURES</t>
  </si>
  <si>
    <t>OTHER FINANCING SOURCES (USES)</t>
  </si>
  <si>
    <t>Financing Proceeds</t>
  </si>
  <si>
    <t>Operating Transfers In</t>
  </si>
  <si>
    <t>Transfer from Sewer Fund</t>
  </si>
  <si>
    <t>Transfer from Garbage Fund</t>
  </si>
  <si>
    <t>Transfer from Water Fund</t>
  </si>
  <si>
    <t>Transfer from CIP Fund</t>
  </si>
  <si>
    <t>Transfer from CTF Fund</t>
  </si>
  <si>
    <t>Transfer from Public Safety</t>
  </si>
  <si>
    <t>Proceeds of Property</t>
  </si>
  <si>
    <t>Operating Transfers Out</t>
  </si>
  <si>
    <t>Operating Transfer Out (CIP Fund)</t>
  </si>
  <si>
    <t>Operating Transfer Out (Public Safety)</t>
  </si>
  <si>
    <t>TOTAL OTHER FINANCING SOURCES (USES)</t>
  </si>
  <si>
    <t>EXCESS (DEFINCIENCY) OF REVENUES AND OTHER SOURCES OVER (UNDER) EXPENDITURES AND OTHER USES</t>
  </si>
  <si>
    <t xml:space="preserve">TOTAL PUBLIC SAFETY BUILDING FUND </t>
  </si>
  <si>
    <t>PUBLIC SAFETY BUILDING FUND</t>
  </si>
  <si>
    <t xml:space="preserve">BEGINNING OF THE YEAR FUND BALANCE </t>
  </si>
  <si>
    <t>REVENUES</t>
  </si>
  <si>
    <t>EDPENDITURES</t>
  </si>
  <si>
    <t>010: GENERAL FUND</t>
  </si>
  <si>
    <t>YTD (09/30)</t>
  </si>
  <si>
    <t>YE PROJECTED</t>
  </si>
  <si>
    <t>447-04-450</t>
  </si>
  <si>
    <t>454-04-467</t>
  </si>
  <si>
    <t>455-04-424</t>
  </si>
  <si>
    <t>455-04-450</t>
  </si>
  <si>
    <t>320-15-315</t>
  </si>
  <si>
    <t>Adult Volleyball</t>
  </si>
  <si>
    <t>NEED TO TRANSFER $11,700 TO THE AMBULANCE BANK ACCOUNT - FEMA NEW YORK</t>
  </si>
  <si>
    <t>2022 - Requested Increase for Certifications &amp; Continuing Education</t>
  </si>
  <si>
    <t>2022 - Request to be in Compliance</t>
  </si>
  <si>
    <t>423-04-405</t>
  </si>
  <si>
    <t>DISPATCH EXPENDITURES (CONTINUED)</t>
  </si>
  <si>
    <t>3% Increase</t>
  </si>
  <si>
    <t>5% Increase</t>
  </si>
  <si>
    <t>2022 - Computers, Monitors &amp; Dispatch Chair ($5,000) - Yearly Request</t>
  </si>
  <si>
    <t>YTD (09/31)</t>
  </si>
  <si>
    <t>5% Increae</t>
  </si>
  <si>
    <t>2022 - Requesitong $50/Month</t>
  </si>
  <si>
    <t>Class A Uniforms (Requested ($3,500 X7) $25,000)</t>
  </si>
  <si>
    <t>2020 Ambulance/2022 Replacement of Rescue Truck                                      2021 Rescue Truck</t>
  </si>
  <si>
    <t>Microsoft E-Mail X 1</t>
  </si>
  <si>
    <t>2022 - Truck Tires</t>
  </si>
  <si>
    <t>2022 - With Anticipated 3 Vacant Officer Positons &amp; 1 Code Enforcement Position, Decreased Vacant Positions Due to $35,000 Payment for Old Hire Pension Plan</t>
  </si>
  <si>
    <t xml:space="preserve">2021 - Shannon to Invoice </t>
  </si>
  <si>
    <t>442-04-467</t>
  </si>
  <si>
    <t>447-04-467</t>
  </si>
  <si>
    <t xml:space="preserve">2021- COVID Reimbursement </t>
  </si>
  <si>
    <t>455-04-467</t>
  </si>
  <si>
    <t>Microsoft E-Mail</t>
  </si>
  <si>
    <t>454-04-450</t>
  </si>
  <si>
    <t xml:space="preserve">2022 - ADG Cemetery Yearly Cost </t>
  </si>
  <si>
    <t>2021- COVID Reimbursement                                                                          5% Increase</t>
  </si>
  <si>
    <t>2021 - 2 Seasons - Increased Revenue</t>
  </si>
  <si>
    <t>2021 - Was suppose to be $3500</t>
  </si>
  <si>
    <t>15% Increase</t>
  </si>
  <si>
    <t>2022 - Estimated Figure Requesting 2 Additional Fire Fighters</t>
  </si>
  <si>
    <t>2022 - New Phone System</t>
  </si>
  <si>
    <t>2021 - Concrete Saw, Blades, Pressure Washer, Tools                                               2022 - Truck, Blowers, Weed Eater</t>
  </si>
  <si>
    <t xml:space="preserve">CTF </t>
  </si>
  <si>
    <t>442-09-900</t>
  </si>
  <si>
    <t>Promotions</t>
  </si>
  <si>
    <t xml:space="preserve">2021 New Bleachers at Arena                                                                         2022 Floor Scrubber for Event Center </t>
  </si>
  <si>
    <t xml:space="preserve">2021- COVID Reimbursement                                                           </t>
  </si>
  <si>
    <t>25% CIRSA</t>
  </si>
  <si>
    <t>Adult Kickball</t>
  </si>
  <si>
    <t>25%  City  Audit &amp; HR Audit</t>
  </si>
  <si>
    <t>25% Pinnacol</t>
  </si>
  <si>
    <t xml:space="preserve">2022 - ADG Court </t>
  </si>
  <si>
    <t>412-04-488</t>
  </si>
  <si>
    <t>423-09-900</t>
  </si>
  <si>
    <t>455-09-900</t>
  </si>
  <si>
    <t>2021 - ADG Time Clock Intergration                                                                      2022 - 25% ADG Time Clock &amp; 25% ADG Payroll</t>
  </si>
  <si>
    <t>2022 - 25% ADG Maintenance</t>
  </si>
  <si>
    <t>PUBLIC SAFETY BUILDING FUND (040)</t>
  </si>
  <si>
    <t>PUBLIC SAFETY BUILDING REVENUES &amp; EXPENDITURES WORKSHEET</t>
  </si>
  <si>
    <t>PUBLIC SAFETY BUIDING FUND REVENUES</t>
  </si>
  <si>
    <t>300-24-127</t>
  </si>
  <si>
    <t>300-24-129</t>
  </si>
  <si>
    <t>Public Safety Building Donations</t>
  </si>
  <si>
    <t>Public Safety Building Grants</t>
  </si>
  <si>
    <t>DOLA Grants</t>
  </si>
  <si>
    <t>TOTAL PUBLIC SAFETY BUIDING FUND REVENUES</t>
  </si>
  <si>
    <t>PUBLIC SAFETY BUIDING FUND EXPENDITURES</t>
  </si>
  <si>
    <t>TOTAL PUBLIC SAFETY BUIDING FUND EXPENDITURES</t>
  </si>
  <si>
    <t xml:space="preserve">Public Safety Building Expneses </t>
  </si>
  <si>
    <t>480-08-500</t>
  </si>
  <si>
    <t>480-08-511</t>
  </si>
  <si>
    <t>Engineering Fees</t>
  </si>
  <si>
    <t>OPERTATING TRANSFERS IN</t>
  </si>
  <si>
    <t>FRUND BALANCE, END OF YEAR</t>
  </si>
  <si>
    <t>300-24-131</t>
  </si>
  <si>
    <t>300-24-220</t>
  </si>
  <si>
    <t>Pucblic Safety Building Miscellaneous</t>
  </si>
  <si>
    <t>$2,500 Per Business Per Year</t>
  </si>
  <si>
    <t>$1,250 Per Business Per Year</t>
  </si>
  <si>
    <t>412-02-250</t>
  </si>
  <si>
    <t>Professional Development</t>
  </si>
  <si>
    <t>415-02-250</t>
  </si>
  <si>
    <t>421-02-250</t>
  </si>
  <si>
    <t>422-02-250</t>
  </si>
  <si>
    <t>423-02-250</t>
  </si>
  <si>
    <t>429-02-250</t>
  </si>
  <si>
    <t>442-02-250</t>
  </si>
  <si>
    <t>447-02-250</t>
  </si>
  <si>
    <t>454-02-250</t>
  </si>
  <si>
    <t>455-02-250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</si>
</sst>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 applyAlignment="1">
      <alignment horizontal="center"/>
    </xf>
    <xf numFmtId="4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8" fillId="0" borderId="0" xfId="0" applyFont="1"/>
    <xf numFmtId="0" fontId="12" fillId="0" borderId="0" xfId="2" applyFont="1"/>
    <xf numFmtId="44" fontId="13" fillId="0" borderId="0" xfId="1" applyFont="1" applyFill="1"/>
    <xf numFmtId="44" fontId="12" fillId="0" borderId="0" xfId="1" applyFont="1" applyFill="1" applyAlignment="1">
      <alignment horizontal="center"/>
    </xf>
    <xf numFmtId="44" fontId="12" fillId="0" borderId="0" xfId="1" applyFont="1" applyFill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1" fillId="0" borderId="0" xfId="2" applyFont="1"/>
    <xf numFmtId="44" fontId="11" fillId="0" borderId="1" xfId="1" applyFont="1" applyFill="1" applyBorder="1" applyAlignment="1">
      <alignment horizontal="center"/>
    </xf>
    <xf numFmtId="44" fontId="11" fillId="0" borderId="0" xfId="1" applyFont="1" applyFill="1" applyBorder="1" applyAlignment="1">
      <alignment horizontal="center"/>
    </xf>
    <xf numFmtId="44" fontId="14" fillId="0" borderId="0" xfId="1" applyFont="1" applyFill="1"/>
    <xf numFmtId="0" fontId="13" fillId="0" borderId="0" xfId="0" applyFont="1"/>
    <xf numFmtId="44" fontId="12" fillId="2" borderId="0" xfId="1" applyFont="1" applyFill="1" applyAlignment="1">
      <alignment horizontal="center"/>
    </xf>
    <xf numFmtId="44" fontId="13" fillId="0" borderId="0" xfId="1" applyFont="1" applyFill="1" applyAlignment="1">
      <alignment wrapText="1"/>
    </xf>
    <xf numFmtId="44" fontId="13" fillId="0" borderId="0" xfId="1" applyFont="1" applyFill="1" applyAlignment="1">
      <alignment horizontal="center"/>
    </xf>
    <xf numFmtId="44" fontId="13" fillId="0" borderId="0" xfId="1" applyFont="1" applyFill="1" applyBorder="1"/>
    <xf numFmtId="44" fontId="15" fillId="0" borderId="1" xfId="1" applyFont="1" applyFill="1" applyBorder="1" applyAlignment="1">
      <alignment horizontal="center"/>
    </xf>
    <xf numFmtId="44" fontId="15" fillId="0" borderId="0" xfId="1" applyFont="1" applyFill="1" applyBorder="1" applyAlignment="1">
      <alignment horizontal="center"/>
    </xf>
    <xf numFmtId="44" fontId="11" fillId="0" borderId="0" xfId="1" applyFont="1" applyFill="1"/>
    <xf numFmtId="44" fontId="12" fillId="0" borderId="0" xfId="2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/>
    <xf numFmtId="0" fontId="6" fillId="0" borderId="0" xfId="0" applyFont="1"/>
    <xf numFmtId="44" fontId="9" fillId="0" borderId="0" xfId="1" applyFont="1" applyFill="1"/>
    <xf numFmtId="44" fontId="9" fillId="0" borderId="0" xfId="1" applyFont="1" applyFill="1" applyAlignment="1">
      <alignment wrapText="1"/>
    </xf>
    <xf numFmtId="0" fontId="9" fillId="0" borderId="0" xfId="0" applyFont="1" applyAlignment="1">
      <alignment horizontal="center"/>
    </xf>
    <xf numFmtId="44" fontId="9" fillId="0" borderId="0" xfId="1" applyFont="1" applyFill="1" applyAlignment="1">
      <alignment horizontal="center"/>
    </xf>
    <xf numFmtId="0" fontId="14" fillId="0" borderId="0" xfId="0" applyFont="1" applyAlignment="1">
      <alignment horizontal="left" indent="1"/>
    </xf>
    <xf numFmtId="44" fontId="13" fillId="0" borderId="0" xfId="0" applyNumberFormat="1" applyFont="1"/>
    <xf numFmtId="44" fontId="13" fillId="0" borderId="0" xfId="1" applyFont="1"/>
    <xf numFmtId="44" fontId="13" fillId="0" borderId="0" xfId="1" applyFont="1" applyBorder="1"/>
    <xf numFmtId="0" fontId="12" fillId="0" borderId="0" xfId="2" applyFont="1" applyAlignment="1">
      <alignment horizontal="left" indent="2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/>
    <xf numFmtId="0" fontId="14" fillId="0" borderId="0" xfId="1" applyNumberFormat="1" applyFont="1" applyFill="1" applyBorder="1" applyAlignment="1">
      <alignment horizontal="center"/>
    </xf>
    <xf numFmtId="0" fontId="11" fillId="0" borderId="0" xfId="2" applyFont="1" applyAlignment="1">
      <alignment horizontal="center" wrapText="1"/>
    </xf>
    <xf numFmtId="49" fontId="14" fillId="0" borderId="0" xfId="1" applyNumberFormat="1" applyFont="1" applyFill="1" applyAlignment="1">
      <alignment horizontal="center"/>
    </xf>
    <xf numFmtId="44" fontId="14" fillId="0" borderId="0" xfId="1" applyFont="1" applyFill="1" applyAlignment="1">
      <alignment horizontal="center"/>
    </xf>
    <xf numFmtId="44" fontId="14" fillId="0" borderId="0" xfId="1" applyFont="1" applyFill="1" applyBorder="1" applyAlignment="1">
      <alignment horizontal="center"/>
    </xf>
    <xf numFmtId="4" fontId="14" fillId="0" borderId="0" xfId="1" applyNumberFormat="1" applyFont="1" applyFill="1" applyAlignment="1">
      <alignment horizontal="center"/>
    </xf>
    <xf numFmtId="0" fontId="14" fillId="0" borderId="0" xfId="1" applyNumberFormat="1" applyFont="1" applyFill="1" applyBorder="1" applyAlignment="1"/>
    <xf numFmtId="0" fontId="11" fillId="0" borderId="0" xfId="2" applyFont="1" applyAlignment="1">
      <alignment wrapText="1"/>
    </xf>
    <xf numFmtId="0" fontId="14" fillId="0" borderId="0" xfId="0" applyFont="1" applyAlignment="1">
      <alignment wrapText="1"/>
    </xf>
    <xf numFmtId="44" fontId="12" fillId="0" borderId="0" xfId="0" applyNumberFormat="1" applyFont="1" applyAlignment="1">
      <alignment vertical="top" shrinkToFit="1"/>
    </xf>
    <xf numFmtId="44" fontId="12" fillId="2" borderId="0" xfId="0" applyNumberFormat="1" applyFont="1" applyFill="1" applyAlignment="1">
      <alignment vertical="top" shrinkToFit="1"/>
    </xf>
    <xf numFmtId="44" fontId="13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shrinkToFit="1"/>
    </xf>
    <xf numFmtId="44" fontId="11" fillId="0" borderId="1" xfId="2" applyNumberFormat="1" applyFont="1" applyBorder="1" applyAlignment="1">
      <alignment horizontal="center"/>
    </xf>
    <xf numFmtId="44" fontId="11" fillId="0" borderId="0" xfId="2" applyNumberFormat="1" applyFont="1" applyAlignment="1">
      <alignment horizontal="center"/>
    </xf>
    <xf numFmtId="0" fontId="11" fillId="0" borderId="0" xfId="2" applyFont="1" applyAlignment="1">
      <alignment horizontal="left" indent="2"/>
    </xf>
    <xf numFmtId="0" fontId="13" fillId="0" borderId="0" xfId="0" applyFont="1" applyAlignment="1">
      <alignment horizontal="left" indent="2"/>
    </xf>
    <xf numFmtId="0" fontId="10" fillId="0" borderId="0" xfId="0" applyFont="1" applyAlignment="1">
      <alignment horizontal="left"/>
    </xf>
    <xf numFmtId="44" fontId="13" fillId="0" borderId="0" xfId="1" applyFont="1" applyAlignment="1">
      <alignment horizontal="center"/>
    </xf>
    <xf numFmtId="44" fontId="13" fillId="0" borderId="0" xfId="1" applyFont="1" applyBorder="1" applyAlignment="1">
      <alignment horizontal="center"/>
    </xf>
    <xf numFmtId="44" fontId="13" fillId="0" borderId="0" xfId="1" applyFont="1" applyFill="1" applyBorder="1" applyAlignment="1">
      <alignment horizontal="center"/>
    </xf>
    <xf numFmtId="44" fontId="14" fillId="0" borderId="1" xfId="1" applyFont="1" applyFill="1" applyBorder="1"/>
    <xf numFmtId="44" fontId="14" fillId="0" borderId="0" xfId="1" applyFont="1" applyFill="1" applyBorder="1"/>
    <xf numFmtId="44" fontId="14" fillId="0" borderId="1" xfId="1" applyFont="1" applyBorder="1"/>
    <xf numFmtId="44" fontId="14" fillId="0" borderId="0" xfId="1" applyFont="1" applyBorder="1"/>
    <xf numFmtId="0" fontId="13" fillId="0" borderId="0" xfId="2" applyFont="1"/>
    <xf numFmtId="44" fontId="12" fillId="0" borderId="2" xfId="1" applyFont="1" applyFill="1" applyBorder="1" applyAlignment="1">
      <alignment horizontal="center"/>
    </xf>
    <xf numFmtId="0" fontId="13" fillId="0" borderId="0" xfId="2" applyFont="1" applyAlignment="1">
      <alignment horizontal="left" indent="2"/>
    </xf>
    <xf numFmtId="164" fontId="12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7" fillId="0" borderId="0" xfId="1" applyNumberFormat="1" applyFont="1" applyFill="1" applyAlignment="1">
      <alignment horizontal="center"/>
    </xf>
    <xf numFmtId="0" fontId="13" fillId="0" borderId="0" xfId="0" applyFont="1" applyAlignment="1">
      <alignment horizontal="left" wrapText="1"/>
    </xf>
    <xf numFmtId="44" fontId="13" fillId="0" borderId="0" xfId="1" applyFont="1" applyFill="1" applyAlignment="1">
      <alignment horizontal="left" wrapText="1"/>
    </xf>
    <xf numFmtId="44" fontId="12" fillId="0" borderId="0" xfId="1" applyFont="1" applyFill="1" applyAlignment="1">
      <alignment horizontal="left" wrapText="1"/>
    </xf>
    <xf numFmtId="44" fontId="17" fillId="0" borderId="0" xfId="1" applyFont="1" applyFill="1" applyAlignment="1">
      <alignment horizontal="center"/>
    </xf>
    <xf numFmtId="44" fontId="12" fillId="0" borderId="0" xfId="2" applyNumberFormat="1" applyFont="1"/>
    <xf numFmtId="44" fontId="17" fillId="0" borderId="1" xfId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1" fillId="0" borderId="0" xfId="2" applyFont="1" applyAlignment="1">
      <alignment horizontal="left" indent="1"/>
    </xf>
    <xf numFmtId="0" fontId="14" fillId="0" borderId="0" xfId="0" applyFont="1" applyAlignment="1">
      <alignment horizontal="left" indent="2"/>
    </xf>
    <xf numFmtId="44" fontId="12" fillId="0" borderId="0" xfId="1" applyFont="1" applyFill="1" applyAlignment="1">
      <alignment wrapText="1"/>
    </xf>
    <xf numFmtId="44" fontId="12" fillId="0" borderId="0" xfId="1" applyFont="1" applyFill="1"/>
    <xf numFmtId="0" fontId="12" fillId="0" borderId="0" xfId="2" applyFont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164" fontId="11" fillId="0" borderId="0" xfId="1" applyNumberFormat="1" applyFont="1" applyFill="1" applyAlignment="1">
      <alignment horizontal="left" indent="1"/>
    </xf>
    <xf numFmtId="0" fontId="12" fillId="0" borderId="0" xfId="2" applyFont="1" applyAlignment="1">
      <alignment wrapText="1"/>
    </xf>
    <xf numFmtId="164" fontId="12" fillId="0" borderId="0" xfId="1" applyNumberFormat="1" applyFont="1" applyFill="1" applyAlignment="1">
      <alignment horizontal="center" wrapText="1"/>
    </xf>
    <xf numFmtId="164" fontId="12" fillId="0" borderId="0" xfId="2" applyNumberFormat="1" applyFont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13" fillId="0" borderId="0" xfId="1" applyFont="1" applyFill="1" applyBorder="1" applyAlignment="1">
      <alignment wrapText="1"/>
    </xf>
    <xf numFmtId="44" fontId="14" fillId="0" borderId="0" xfId="1" applyFont="1" applyFill="1" applyBorder="1" applyAlignment="1">
      <alignment wrapText="1"/>
    </xf>
    <xf numFmtId="44" fontId="11" fillId="0" borderId="0" xfId="1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14" fillId="0" borderId="0" xfId="1" applyNumberFormat="1" applyFont="1" applyFill="1" applyBorder="1" applyAlignment="1">
      <alignment horizontal="center"/>
    </xf>
    <xf numFmtId="4" fontId="14" fillId="0" borderId="0" xfId="1" applyNumberFormat="1" applyFont="1" applyFill="1" applyBorder="1" applyAlignment="1">
      <alignment horizontal="center"/>
    </xf>
    <xf numFmtId="44" fontId="11" fillId="0" borderId="0" xfId="1" applyFont="1" applyFill="1" applyBorder="1"/>
    <xf numFmtId="44" fontId="13" fillId="0" borderId="0" xfId="1" applyFont="1" applyFill="1" applyBorder="1" applyAlignment="1">
      <alignment horizontal="left" wrapText="1"/>
    </xf>
    <xf numFmtId="165" fontId="12" fillId="0" borderId="0" xfId="1" applyNumberFormat="1" applyFont="1" applyFill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44" fontId="12" fillId="0" borderId="1" xfId="2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4" fontId="14" fillId="0" borderId="1" xfId="0" applyNumberFormat="1" applyFont="1" applyBorder="1" applyAlignment="1">
      <alignment horizontal="center"/>
    </xf>
    <xf numFmtId="44" fontId="17" fillId="0" borderId="0" xfId="1" applyFont="1" applyFill="1" applyBorder="1" applyAlignment="1">
      <alignment horizontal="center"/>
    </xf>
    <xf numFmtId="44" fontId="14" fillId="0" borderId="0" xfId="0" applyNumberFormat="1" applyFont="1" applyAlignment="1">
      <alignment horizontal="center"/>
    </xf>
    <xf numFmtId="0" fontId="12" fillId="0" borderId="0" xfId="2" applyFont="1" applyAlignment="1">
      <alignment horizontal="left"/>
    </xf>
    <xf numFmtId="0" fontId="20" fillId="0" borderId="0" xfId="1" applyNumberFormat="1" applyFont="1" applyFill="1" applyAlignment="1">
      <alignment horizontal="center"/>
    </xf>
    <xf numFmtId="0" fontId="20" fillId="0" borderId="0" xfId="1" applyNumberFormat="1" applyFont="1" applyFill="1" applyBorder="1" applyAlignment="1"/>
    <xf numFmtId="0" fontId="19" fillId="0" borderId="0" xfId="2" applyFont="1" applyAlignment="1">
      <alignment horizontal="center" wrapText="1"/>
    </xf>
    <xf numFmtId="0" fontId="19" fillId="0" borderId="0" xfId="2" applyFont="1" applyAlignment="1">
      <alignment wrapText="1"/>
    </xf>
    <xf numFmtId="49" fontId="20" fillId="0" borderId="0" xfId="1" applyNumberFormat="1" applyFont="1" applyFill="1" applyAlignment="1">
      <alignment horizontal="center"/>
    </xf>
    <xf numFmtId="0" fontId="20" fillId="0" borderId="0" xfId="0" applyFont="1" applyAlignment="1">
      <alignment wrapText="1"/>
    </xf>
    <xf numFmtId="44" fontId="20" fillId="0" borderId="0" xfId="1" applyFont="1" applyFill="1" applyAlignment="1">
      <alignment horizontal="center"/>
    </xf>
    <xf numFmtId="4" fontId="20" fillId="0" borderId="0" xfId="1" applyNumberFormat="1" applyFont="1" applyFill="1" applyAlignment="1">
      <alignment horizontal="center"/>
    </xf>
    <xf numFmtId="0" fontId="21" fillId="0" borderId="0" xfId="0" applyFont="1"/>
    <xf numFmtId="44" fontId="22" fillId="0" borderId="0" xfId="2" applyNumberFormat="1" applyFont="1"/>
    <xf numFmtId="0" fontId="19" fillId="0" borderId="0" xfId="2" applyFont="1"/>
    <xf numFmtId="44" fontId="19" fillId="0" borderId="1" xfId="2" applyNumberFormat="1" applyFont="1" applyBorder="1" applyAlignment="1">
      <alignment horizontal="center"/>
    </xf>
    <xf numFmtId="44" fontId="19" fillId="0" borderId="0" xfId="2" applyNumberFormat="1" applyFont="1" applyAlignment="1">
      <alignment horizontal="center"/>
    </xf>
    <xf numFmtId="44" fontId="20" fillId="0" borderId="0" xfId="1" applyFont="1" applyFill="1"/>
    <xf numFmtId="0" fontId="20" fillId="0" borderId="0" xfId="0" applyFont="1"/>
    <xf numFmtId="44" fontId="21" fillId="0" borderId="0" xfId="0" applyNumberFormat="1" applyFont="1" applyAlignment="1">
      <alignment horizontal="center"/>
    </xf>
    <xf numFmtId="44" fontId="21" fillId="0" borderId="0" xfId="1" applyFont="1" applyFill="1" applyAlignment="1">
      <alignment horizontal="center"/>
    </xf>
    <xf numFmtId="44" fontId="21" fillId="0" borderId="0" xfId="0" applyNumberFormat="1" applyFont="1"/>
    <xf numFmtId="44" fontId="20" fillId="0" borderId="1" xfId="0" applyNumberFormat="1" applyFont="1" applyBorder="1"/>
    <xf numFmtId="44" fontId="20" fillId="0" borderId="0" xfId="0" applyNumberFormat="1" applyFont="1"/>
    <xf numFmtId="44" fontId="23" fillId="0" borderId="0" xfId="0" applyNumberFormat="1" applyFont="1" applyAlignment="1">
      <alignment horizontal="center"/>
    </xf>
    <xf numFmtId="44" fontId="23" fillId="0" borderId="0" xfId="1" applyFont="1" applyFill="1" applyAlignment="1">
      <alignment horizontal="center"/>
    </xf>
    <xf numFmtId="0" fontId="23" fillId="0" borderId="0" xfId="0" applyFont="1"/>
    <xf numFmtId="44" fontId="21" fillId="0" borderId="0" xfId="1" applyFont="1" applyBorder="1" applyAlignment="1"/>
    <xf numFmtId="44" fontId="22" fillId="0" borderId="0" xfId="2" applyNumberFormat="1" applyFont="1" applyAlignment="1">
      <alignment horizontal="center"/>
    </xf>
    <xf numFmtId="44" fontId="22" fillId="0" borderId="0" xfId="1" applyFont="1" applyFill="1" applyAlignment="1">
      <alignment horizontal="center"/>
    </xf>
    <xf numFmtId="0" fontId="21" fillId="0" borderId="0" xfId="0" applyFont="1" applyAlignment="1">
      <alignment horizontal="left" indent="2"/>
    </xf>
    <xf numFmtId="44" fontId="19" fillId="0" borderId="1" xfId="1" applyFont="1" applyBorder="1" applyAlignment="1">
      <alignment horizontal="left" indent="3"/>
    </xf>
    <xf numFmtId="44" fontId="19" fillId="0" borderId="0" xfId="1" applyFont="1" applyBorder="1" applyAlignment="1">
      <alignment horizontal="left" indent="3"/>
    </xf>
    <xf numFmtId="44" fontId="21" fillId="0" borderId="0" xfId="1" applyFont="1" applyFill="1"/>
    <xf numFmtId="44" fontId="19" fillId="0" borderId="2" xfId="2" applyNumberFormat="1" applyFont="1" applyBorder="1" applyAlignment="1">
      <alignment horizontal="center"/>
    </xf>
    <xf numFmtId="44" fontId="22" fillId="0" borderId="0" xfId="2" applyNumberFormat="1" applyFont="1" applyAlignment="1">
      <alignment horizontal="left" indent="2"/>
    </xf>
    <xf numFmtId="44" fontId="21" fillId="0" borderId="0" xfId="1" applyFont="1" applyFill="1" applyAlignment="1">
      <alignment horizontal="left" indent="2"/>
    </xf>
    <xf numFmtId="44" fontId="21" fillId="0" borderId="0" xfId="1" applyFont="1" applyAlignment="1"/>
    <xf numFmtId="44" fontId="20" fillId="0" borderId="1" xfId="1" applyFont="1" applyBorder="1" applyAlignment="1"/>
    <xf numFmtId="44" fontId="20" fillId="0" borderId="0" xfId="1" applyFont="1" applyBorder="1" applyAlignment="1"/>
    <xf numFmtId="44" fontId="20" fillId="0" borderId="3" xfId="1" applyFont="1" applyBorder="1" applyAlignment="1"/>
    <xf numFmtId="9" fontId="25" fillId="0" borderId="0" xfId="3" applyFont="1" applyAlignment="1">
      <alignment horizontal="center"/>
    </xf>
    <xf numFmtId="44" fontId="25" fillId="0" borderId="0" xfId="0" applyNumberFormat="1" applyFont="1" applyAlignment="1">
      <alignment horizontal="center"/>
    </xf>
    <xf numFmtId="0" fontId="19" fillId="0" borderId="0" xfId="2" applyFont="1" applyAlignment="1">
      <alignment horizontal="left" vertical="center" wrapText="1"/>
    </xf>
    <xf numFmtId="0" fontId="19" fillId="0" borderId="0" xfId="2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2" fillId="0" borderId="0" xfId="2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2"/>
    </xf>
    <xf numFmtId="44" fontId="24" fillId="0" borderId="3" xfId="1" applyFont="1" applyBorder="1" applyAlignment="1"/>
    <xf numFmtId="44" fontId="12" fillId="0" borderId="0" xfId="1" applyFont="1" applyFill="1" applyAlignment="1">
      <alignment horizontal="left"/>
    </xf>
    <xf numFmtId="0" fontId="13" fillId="0" borderId="0" xfId="0" applyFont="1" applyAlignment="1">
      <alignment vertical="top" wrapText="1"/>
    </xf>
    <xf numFmtId="9" fontId="12" fillId="0" borderId="0" xfId="1" applyNumberFormat="1" applyFont="1" applyFill="1" applyAlignment="1">
      <alignment horizontal="left" wrapText="1"/>
    </xf>
    <xf numFmtId="9" fontId="13" fillId="0" borderId="0" xfId="1" applyNumberFormat="1" applyFont="1" applyFill="1" applyAlignment="1"/>
    <xf numFmtId="0" fontId="21" fillId="0" borderId="0" xfId="0" applyFont="1" applyAlignment="1">
      <alignment horizontal="left" vertical="center" wrapText="1" indent="1"/>
    </xf>
    <xf numFmtId="0" fontId="22" fillId="0" borderId="0" xfId="2" applyFont="1" applyAlignment="1">
      <alignment horizontal="left" vertical="center" wrapText="1" indent="2"/>
    </xf>
    <xf numFmtId="0" fontId="19" fillId="0" borderId="0" xfId="2" applyFont="1" applyAlignment="1">
      <alignment horizontal="left" vertical="center" wrapText="1" indent="1"/>
    </xf>
    <xf numFmtId="0" fontId="12" fillId="0" borderId="0" xfId="2" applyFont="1" applyAlignment="1">
      <alignment horizontal="left" indent="1"/>
    </xf>
    <xf numFmtId="44" fontId="13" fillId="0" borderId="1" xfId="1" applyFont="1" applyBorder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14" fillId="0" borderId="0" xfId="0" applyFont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4" fillId="0" borderId="0" xfId="0" applyFont="1" applyAlignment="1">
      <alignment horizontal="left"/>
    </xf>
    <xf numFmtId="0" fontId="11" fillId="0" borderId="0" xfId="2" applyFont="1" applyAlignment="1">
      <alignment horizontal="left" wrapText="1"/>
    </xf>
    <xf numFmtId="0" fontId="14" fillId="0" borderId="0" xfId="0" applyFont="1" applyAlignment="1">
      <alignment horizontal="left" indent="2"/>
    </xf>
    <xf numFmtId="0" fontId="14" fillId="0" borderId="0" xfId="0" applyFont="1" applyAlignment="1">
      <alignment horizontal="left" indent="1"/>
    </xf>
    <xf numFmtId="0" fontId="11" fillId="0" borderId="0" xfId="2" applyFont="1" applyAlignment="1">
      <alignment horizontal="left" indent="2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14" fillId="0" borderId="0" xfId="1" applyNumberFormat="1" applyFont="1" applyFill="1" applyAlignment="1">
      <alignment horizontal="center"/>
    </xf>
    <xf numFmtId="44" fontId="14" fillId="0" borderId="0" xfId="1" applyFont="1" applyFill="1" applyAlignment="1">
      <alignment horizontal="left" wrapText="1"/>
    </xf>
    <xf numFmtId="0" fontId="11" fillId="0" borderId="0" xfId="2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2" applyFont="1" applyAlignment="1">
      <alignment horizontal="left" indent="1"/>
    </xf>
    <xf numFmtId="0" fontId="13" fillId="0" borderId="0" xfId="0" applyFont="1" applyAlignment="1">
      <alignment horizontal="center"/>
    </xf>
    <xf numFmtId="0" fontId="16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4">
    <cellStyle name="Currency" xfId="1" builtinId="4"/>
    <cellStyle name="Normal" xfId="0" builtinId="0"/>
    <cellStyle name="Normal 2" xfId="2" xr:uid="{DB5A24A6-5105-4F01-B493-55D5B6F4290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A640-69DC-4980-966E-D54E36900AC2}">
  <dimension ref="A1:O352"/>
  <sheetViews>
    <sheetView tabSelected="1" topLeftCell="A64" zoomScale="130" zoomScaleNormal="130" workbookViewId="0">
      <selection activeCell="E14" sqref="E13:E14"/>
    </sheetView>
  </sheetViews>
  <sheetFormatPr defaultRowHeight="15" x14ac:dyDescent="0.25"/>
  <cols>
    <col min="1" max="1" width="28" style="162" customWidth="1"/>
    <col min="2" max="3" width="13.7109375" style="2" customWidth="1"/>
    <col min="4" max="4" width="2.7109375" style="2" customWidth="1"/>
    <col min="5" max="5" width="13.7109375" style="6" customWidth="1"/>
    <col min="6" max="6" width="13.7109375" style="6" hidden="1" customWidth="1"/>
    <col min="7" max="8" width="13.7109375" style="6" customWidth="1"/>
    <col min="9" max="9" width="2.7109375" style="6" customWidth="1"/>
    <col min="10" max="10" width="13.7109375" style="6" customWidth="1"/>
    <col min="11" max="11" width="15.7109375" style="6" customWidth="1"/>
    <col min="12" max="12" width="5.7109375" style="6" customWidth="1"/>
    <col min="13" max="13" width="15.7109375" style="6" customWidth="1"/>
    <col min="14" max="14" width="30.7109375" style="5" customWidth="1"/>
    <col min="15" max="15" width="30.7109375" style="2" customWidth="1"/>
    <col min="16" max="16" width="30.7109375" customWidth="1"/>
  </cols>
  <sheetData>
    <row r="1" spans="1:14" s="62" customFormat="1" x14ac:dyDescent="0.25">
      <c r="A1" s="178" t="s">
        <v>771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4" s="62" customFormat="1" x14ac:dyDescent="0.25">
      <c r="A2" s="178" t="s">
        <v>953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4" s="62" customFormat="1" x14ac:dyDescent="0.25">
      <c r="A3" s="178" t="s">
        <v>797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4" s="9" customFormat="1" ht="30" customHeigh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8"/>
      <c r="L4" s="8"/>
    </row>
    <row r="5" spans="1:14" s="121" customFormat="1" ht="15.75" customHeight="1" x14ac:dyDescent="0.15">
      <c r="A5" s="180"/>
      <c r="B5" s="116">
        <v>2020</v>
      </c>
      <c r="C5" s="116">
        <v>2020</v>
      </c>
      <c r="D5" s="117"/>
      <c r="E5" s="116">
        <v>2021</v>
      </c>
      <c r="F5" s="116">
        <v>2021</v>
      </c>
      <c r="G5" s="118">
        <v>2021</v>
      </c>
      <c r="H5" s="118">
        <v>2021</v>
      </c>
      <c r="I5" s="119"/>
      <c r="J5" s="120" t="s">
        <v>650</v>
      </c>
    </row>
    <row r="6" spans="1:14" s="121" customFormat="1" ht="10.5" x14ac:dyDescent="0.15">
      <c r="A6" s="180"/>
      <c r="B6" s="122" t="s">
        <v>1</v>
      </c>
      <c r="C6" s="122" t="s">
        <v>653</v>
      </c>
      <c r="D6" s="117"/>
      <c r="E6" s="122" t="s">
        <v>1</v>
      </c>
      <c r="F6" s="122" t="s">
        <v>2</v>
      </c>
      <c r="G6" s="122" t="s">
        <v>970</v>
      </c>
      <c r="H6" s="122" t="s">
        <v>3</v>
      </c>
      <c r="I6" s="119"/>
      <c r="J6" s="123" t="s">
        <v>4</v>
      </c>
    </row>
    <row r="7" spans="1:14" s="124" customFormat="1" ht="11.25" x14ac:dyDescent="0.2">
      <c r="A7" s="181" t="s">
        <v>5</v>
      </c>
      <c r="B7" s="181"/>
      <c r="C7" s="181"/>
      <c r="D7" s="181"/>
      <c r="E7" s="181"/>
      <c r="F7" s="181"/>
      <c r="G7" s="181"/>
      <c r="H7" s="181"/>
      <c r="I7" s="181"/>
      <c r="J7" s="181"/>
    </row>
    <row r="8" spans="1:14" s="124" customFormat="1" ht="15" customHeight="1" x14ac:dyDescent="0.2">
      <c r="A8" s="163" t="s">
        <v>6</v>
      </c>
      <c r="B8" s="125">
        <f>'REVENUE WORKSHEET'!C22</f>
        <v>1578797</v>
      </c>
      <c r="C8" s="125">
        <f>'REVENUE WORKSHEET'!D22</f>
        <v>1970809.03</v>
      </c>
      <c r="D8" s="125"/>
      <c r="E8" s="125">
        <f>'REVENUE WORKSHEET'!F22</f>
        <v>2050160</v>
      </c>
      <c r="F8" s="125">
        <f>'REVENUE WORKSHEET'!G22</f>
        <v>0</v>
      </c>
      <c r="G8" s="125">
        <f>'REVENUE WORKSHEET'!H22</f>
        <v>1708236.9</v>
      </c>
      <c r="H8" s="125">
        <f>'REVENUE WORKSHEET'!I22</f>
        <v>2276944.333333333</v>
      </c>
      <c r="I8" s="125"/>
      <c r="J8" s="125">
        <f>'REVENUE WORKSHEET'!K22</f>
        <v>2197510.9500000002</v>
      </c>
      <c r="K8" s="126"/>
      <c r="L8" s="126"/>
      <c r="M8" s="126"/>
      <c r="N8" s="126"/>
    </row>
    <row r="9" spans="1:14" s="124" customFormat="1" ht="15" customHeight="1" x14ac:dyDescent="0.2">
      <c r="A9" s="163" t="s">
        <v>38</v>
      </c>
      <c r="B9" s="125">
        <f>'REVENUE WORKSHEET'!C26</f>
        <v>165000</v>
      </c>
      <c r="C9" s="125">
        <f>'REVENUE WORKSHEET'!D26</f>
        <v>150081.87</v>
      </c>
      <c r="D9" s="125"/>
      <c r="E9" s="125">
        <f>'REVENUE WORKSHEET'!F26</f>
        <v>165000</v>
      </c>
      <c r="F9" s="125">
        <f>'REVENUE WORKSHEET'!G26</f>
        <v>0</v>
      </c>
      <c r="G9" s="125">
        <f>'REVENUE WORKSHEET'!H26</f>
        <v>140199.92000000001</v>
      </c>
      <c r="H9" s="125">
        <f>'REVENUE WORKSHEET'!I26</f>
        <v>165000</v>
      </c>
      <c r="I9" s="125"/>
      <c r="J9" s="125">
        <f>'REVENUE WORKSHEET'!K26</f>
        <v>165000</v>
      </c>
      <c r="K9" s="126"/>
      <c r="L9" s="126"/>
      <c r="M9" s="126"/>
      <c r="N9" s="126"/>
    </row>
    <row r="10" spans="1:14" s="124" customFormat="1" ht="15" customHeight="1" x14ac:dyDescent="0.2">
      <c r="A10" s="163" t="s">
        <v>42</v>
      </c>
      <c r="B10" s="125">
        <f>'REVENUE WORKSHEET'!C41</f>
        <v>31450</v>
      </c>
      <c r="C10" s="125">
        <f>'REVENUE WORKSHEET'!D41</f>
        <v>26303.75</v>
      </c>
      <c r="D10" s="125"/>
      <c r="E10" s="125">
        <f>'REVENUE WORKSHEET'!F41</f>
        <v>35950</v>
      </c>
      <c r="F10" s="125">
        <f>'REVENUE WORKSHEET'!G41</f>
        <v>0</v>
      </c>
      <c r="G10" s="125">
        <f>'REVENUE WORKSHEET'!H41</f>
        <v>14208.75</v>
      </c>
      <c r="H10" s="125">
        <f>'REVENUE WORKSHEET'!I41</f>
        <v>20161.666666666668</v>
      </c>
      <c r="I10" s="125"/>
      <c r="J10" s="125">
        <f>'REVENUE WORKSHEET'!K41</f>
        <v>17200</v>
      </c>
      <c r="K10" s="126"/>
      <c r="L10" s="126"/>
      <c r="M10" s="126"/>
      <c r="N10" s="126"/>
    </row>
    <row r="11" spans="1:14" s="124" customFormat="1" ht="15" customHeight="1" x14ac:dyDescent="0.2">
      <c r="A11" s="163" t="s">
        <v>66</v>
      </c>
      <c r="B11" s="125">
        <f>'REVENUE WORKSHEET'!C76</f>
        <v>323400</v>
      </c>
      <c r="C11" s="125">
        <f>'REVENUE WORKSHEET'!D76</f>
        <v>279506.56999999995</v>
      </c>
      <c r="D11" s="125"/>
      <c r="E11" s="125">
        <f>'REVENUE WORKSHEET'!F76</f>
        <v>373450</v>
      </c>
      <c r="F11" s="125">
        <f>'REVENUE WORKSHEET'!G76</f>
        <v>0</v>
      </c>
      <c r="G11" s="125">
        <f>'REVENUE WORKSHEET'!H76</f>
        <v>290615.07</v>
      </c>
      <c r="H11" s="125">
        <f>'REVENUE WORKSHEET'!I76</f>
        <v>385643.42666666675</v>
      </c>
      <c r="I11" s="125"/>
      <c r="J11" s="125">
        <f>'REVENUE WORKSHEET'!K76</f>
        <v>383525</v>
      </c>
      <c r="K11" s="126"/>
      <c r="L11" s="126"/>
      <c r="M11" s="126"/>
      <c r="N11" s="126"/>
    </row>
    <row r="12" spans="1:14" s="124" customFormat="1" ht="15" customHeight="1" x14ac:dyDescent="0.2">
      <c r="A12" s="163" t="s">
        <v>101</v>
      </c>
      <c r="B12" s="125">
        <f>'REVENUE WORKSHEET'!C80</f>
        <v>6500</v>
      </c>
      <c r="C12" s="125">
        <f>'REVENUE WORKSHEET'!D80</f>
        <v>6496</v>
      </c>
      <c r="D12" s="125"/>
      <c r="E12" s="125">
        <f>'REVENUE WORKSHEET'!F80</f>
        <v>6500</v>
      </c>
      <c r="F12" s="125">
        <f>'REVENUE WORKSHEET'!G80</f>
        <v>0</v>
      </c>
      <c r="G12" s="125">
        <f>'REVENUE WORKSHEET'!H80</f>
        <v>0</v>
      </c>
      <c r="H12" s="125">
        <f>'REVENUE WORKSHEET'!I80</f>
        <v>6496</v>
      </c>
      <c r="I12" s="125"/>
      <c r="J12" s="125">
        <f>'REVENUE WORKSHEET'!K80</f>
        <v>6500</v>
      </c>
      <c r="K12" s="126"/>
      <c r="L12" s="126"/>
      <c r="M12" s="126"/>
      <c r="N12" s="126"/>
    </row>
    <row r="13" spans="1:14" s="124" customFormat="1" ht="15" customHeight="1" x14ac:dyDescent="0.2">
      <c r="A13" s="163" t="s">
        <v>105</v>
      </c>
      <c r="B13" s="125">
        <f>'REVENUE WORKSHEET'!C87</f>
        <v>31200</v>
      </c>
      <c r="C13" s="125">
        <f>'REVENUE WORKSHEET'!D87</f>
        <v>22891.129999999997</v>
      </c>
      <c r="D13" s="125"/>
      <c r="E13" s="125">
        <f>'REVENUE WORKSHEET'!F87</f>
        <v>31200</v>
      </c>
      <c r="F13" s="125">
        <f>'REVENUE WORKSHEET'!G87</f>
        <v>0</v>
      </c>
      <c r="G13" s="125">
        <f>'REVENUE WORKSHEET'!H87</f>
        <v>14587.23</v>
      </c>
      <c r="H13" s="125">
        <f>'REVENUE WORKSHEET'!I87</f>
        <v>19449.64</v>
      </c>
      <c r="I13" s="125"/>
      <c r="J13" s="125">
        <f>'REVENUE WORKSHEET'!K87</f>
        <v>28200</v>
      </c>
      <c r="K13" s="126"/>
      <c r="L13" s="126"/>
      <c r="M13" s="126"/>
      <c r="N13" s="126"/>
    </row>
    <row r="14" spans="1:14" s="124" customFormat="1" ht="15" customHeight="1" x14ac:dyDescent="0.2">
      <c r="A14" s="163" t="s">
        <v>116</v>
      </c>
      <c r="B14" s="125">
        <f>'REVENUE WORKSHEET'!C98</f>
        <v>18450</v>
      </c>
      <c r="C14" s="125">
        <f>'REVENUE WORKSHEET'!D98</f>
        <v>19912</v>
      </c>
      <c r="D14" s="125"/>
      <c r="E14" s="125">
        <f>'REVENUE WORKSHEET'!F98</f>
        <v>19950</v>
      </c>
      <c r="F14" s="125">
        <f>'REVENUE WORKSHEET'!G98</f>
        <v>0</v>
      </c>
      <c r="G14" s="125">
        <f>'REVENUE WORKSHEET'!H98</f>
        <v>30754.5</v>
      </c>
      <c r="H14" s="125">
        <f>'REVENUE WORKSHEET'!I98</f>
        <v>40906</v>
      </c>
      <c r="I14" s="125"/>
      <c r="J14" s="125">
        <f>'REVENUE WORKSHEET'!K98</f>
        <v>43050</v>
      </c>
      <c r="K14" s="126"/>
      <c r="L14" s="126"/>
      <c r="M14" s="126"/>
      <c r="N14" s="126"/>
    </row>
    <row r="15" spans="1:14" s="124" customFormat="1" ht="15" customHeight="1" x14ac:dyDescent="0.2">
      <c r="A15" s="163" t="s">
        <v>128</v>
      </c>
      <c r="B15" s="125">
        <f>'REVENUE WORKSHEET'!C103</f>
        <v>10020</v>
      </c>
      <c r="C15" s="125">
        <f>'REVENUE WORKSHEET'!D103</f>
        <v>16151.4</v>
      </c>
      <c r="D15" s="125"/>
      <c r="E15" s="125">
        <f>'REVENUE WORKSHEET'!F103</f>
        <v>15030</v>
      </c>
      <c r="F15" s="125">
        <f>'REVENUE WORKSHEET'!G103</f>
        <v>0</v>
      </c>
      <c r="G15" s="125">
        <f>'REVENUE WORKSHEET'!H103</f>
        <v>17850.38</v>
      </c>
      <c r="H15" s="125">
        <f>'REVENUE WORKSHEET'!I103</f>
        <v>23800.506666666664</v>
      </c>
      <c r="I15" s="125"/>
      <c r="J15" s="125">
        <f>'REVENUE WORKSHEET'!K103</f>
        <v>25050</v>
      </c>
      <c r="K15" s="126"/>
      <c r="L15" s="126"/>
      <c r="M15" s="126"/>
      <c r="N15" s="126"/>
    </row>
    <row r="16" spans="1:14" s="124" customFormat="1" ht="15" customHeight="1" x14ac:dyDescent="0.2">
      <c r="A16" s="163" t="s">
        <v>134</v>
      </c>
      <c r="B16" s="125">
        <f>'REVENUE WORKSHEET'!C114</f>
        <v>213174</v>
      </c>
      <c r="C16" s="125">
        <f>'REVENUE WORKSHEET'!D114</f>
        <v>210506.45</v>
      </c>
      <c r="D16" s="125"/>
      <c r="E16" s="125">
        <f>'REVENUE WORKSHEET'!F114</f>
        <v>4000</v>
      </c>
      <c r="F16" s="125">
        <f>'REVENUE WORKSHEET'!G114</f>
        <v>0</v>
      </c>
      <c r="G16" s="125">
        <f>'REVENUE WORKSHEET'!H114</f>
        <v>12000</v>
      </c>
      <c r="H16" s="125">
        <f>'REVENUE WORKSHEET'!I114</f>
        <v>12500</v>
      </c>
      <c r="I16" s="125"/>
      <c r="J16" s="125">
        <f>'REVENUE WORKSHEET'!K114</f>
        <v>4000</v>
      </c>
      <c r="K16" s="126"/>
      <c r="L16" s="126"/>
      <c r="M16" s="126"/>
      <c r="N16" s="126"/>
    </row>
    <row r="17" spans="1:15" s="124" customFormat="1" ht="15" customHeight="1" x14ac:dyDescent="0.2">
      <c r="A17" s="163" t="s">
        <v>140</v>
      </c>
      <c r="B17" s="125">
        <f>'REVENUE WORKSHEET'!C131</f>
        <v>0</v>
      </c>
      <c r="C17" s="125">
        <f>'REVENUE WORKSHEET'!D131</f>
        <v>1385</v>
      </c>
      <c r="D17" s="125"/>
      <c r="E17" s="125">
        <f>'REVENUE WORKSHEET'!F131</f>
        <v>0</v>
      </c>
      <c r="F17" s="125">
        <f>'REVENUE WORKSHEET'!G131</f>
        <v>0</v>
      </c>
      <c r="G17" s="125">
        <f>'REVENUE WORKSHEET'!H131</f>
        <v>3042</v>
      </c>
      <c r="H17" s="125">
        <f>'REVENUE WORKSHEET'!I131</f>
        <v>3042</v>
      </c>
      <c r="I17" s="125"/>
      <c r="J17" s="125">
        <f>'REVENUE WORKSHEET'!K131</f>
        <v>500</v>
      </c>
      <c r="K17" s="126"/>
      <c r="L17" s="126"/>
      <c r="M17" s="126"/>
      <c r="N17" s="126"/>
    </row>
    <row r="18" spans="1:15" s="124" customFormat="1" ht="15" customHeight="1" x14ac:dyDescent="0.2">
      <c r="A18" s="163" t="s">
        <v>149</v>
      </c>
      <c r="B18" s="125">
        <f>'REVENUE WORKSHEET'!C146</f>
        <v>9100</v>
      </c>
      <c r="C18" s="125">
        <f>'REVENUE WORKSHEET'!D146</f>
        <v>185826.11</v>
      </c>
      <c r="D18" s="125"/>
      <c r="E18" s="125">
        <f>'REVENUE WORKSHEET'!F146</f>
        <v>9200</v>
      </c>
      <c r="F18" s="125">
        <f>'REVENUE WORKSHEET'!G146</f>
        <v>0</v>
      </c>
      <c r="G18" s="125">
        <f>'REVENUE WORKSHEET'!H146</f>
        <v>254673.27</v>
      </c>
      <c r="H18" s="125">
        <f>'REVENUE WORKSHEET'!I146</f>
        <v>285890.41999999993</v>
      </c>
      <c r="I18" s="125"/>
      <c r="J18" s="125">
        <f>'REVENUE WORKSHEET'!K146</f>
        <v>96760</v>
      </c>
      <c r="K18" s="126"/>
      <c r="L18" s="126"/>
      <c r="M18" s="126"/>
      <c r="N18" s="126"/>
    </row>
    <row r="19" spans="1:15" s="130" customFormat="1" ht="11.25" thickBot="1" x14ac:dyDescent="0.2">
      <c r="A19" s="156" t="s">
        <v>158</v>
      </c>
      <c r="B19" s="127">
        <f>SUM(B8:B18)</f>
        <v>2387091</v>
      </c>
      <c r="C19" s="127">
        <f>SUM(C8:C18)</f>
        <v>2889869.3099999996</v>
      </c>
      <c r="D19" s="128"/>
      <c r="E19" s="127">
        <f>SUM(E8:E18)</f>
        <v>2710440</v>
      </c>
      <c r="F19" s="127">
        <f t="shared" ref="F19:J19" si="0">SUM(F8:F18)</f>
        <v>0</v>
      </c>
      <c r="G19" s="127">
        <f t="shared" si="0"/>
        <v>2486168.0199999996</v>
      </c>
      <c r="H19" s="127">
        <f t="shared" si="0"/>
        <v>3239833.9933333332</v>
      </c>
      <c r="I19" s="128"/>
      <c r="J19" s="127">
        <f t="shared" si="0"/>
        <v>2967295.95</v>
      </c>
      <c r="K19" s="129"/>
    </row>
    <row r="20" spans="1:15" s="124" customFormat="1" ht="30" customHeight="1" thickTop="1" x14ac:dyDescent="0.2">
      <c r="A20" s="176" t="s">
        <v>0</v>
      </c>
      <c r="B20" s="176"/>
      <c r="C20" s="176"/>
      <c r="D20" s="176"/>
      <c r="E20" s="176"/>
      <c r="F20" s="176"/>
      <c r="G20" s="176"/>
      <c r="H20" s="176"/>
      <c r="I20" s="176"/>
      <c r="J20" s="176"/>
    </row>
    <row r="21" spans="1:15" s="124" customFormat="1" ht="15" customHeight="1" x14ac:dyDescent="0.2">
      <c r="A21" s="181" t="s">
        <v>159</v>
      </c>
      <c r="B21" s="181"/>
      <c r="C21" s="181"/>
      <c r="D21" s="181"/>
      <c r="E21" s="181"/>
      <c r="F21" s="181"/>
      <c r="G21" s="181"/>
      <c r="H21" s="181"/>
      <c r="I21" s="181"/>
      <c r="J21" s="181"/>
    </row>
    <row r="22" spans="1:15" s="124" customFormat="1" ht="11.25" x14ac:dyDescent="0.2">
      <c r="A22" s="164" t="s">
        <v>804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2"/>
    </row>
    <row r="23" spans="1:15" s="124" customFormat="1" ht="15" customHeight="1" x14ac:dyDescent="0.2">
      <c r="A23" s="165" t="s">
        <v>801</v>
      </c>
      <c r="B23" s="133">
        <f>'CARES ACT WORKSHEET'!C13</f>
        <v>0</v>
      </c>
      <c r="C23" s="133">
        <f>'CARES ACT WORKSHEET'!D13</f>
        <v>0</v>
      </c>
      <c r="D23" s="133"/>
      <c r="E23" s="133">
        <f>'CARES ACT WORKSHEET'!F13</f>
        <v>0</v>
      </c>
      <c r="F23" s="133">
        <f>'CARES ACT WORKSHEET'!G13</f>
        <v>0</v>
      </c>
      <c r="G23" s="133">
        <f>'CARES ACT WORKSHEET'!H13</f>
        <v>0</v>
      </c>
      <c r="H23" s="133">
        <f>'CARES ACT WORKSHEET'!I13</f>
        <v>0</v>
      </c>
      <c r="I23" s="133"/>
      <c r="J23" s="133">
        <f>'CARES ACT WORKSHEET'!K13</f>
        <v>0</v>
      </c>
      <c r="K23" s="131"/>
      <c r="L23" s="131"/>
      <c r="M23" s="131"/>
      <c r="N23" s="132"/>
    </row>
    <row r="24" spans="1:15" s="124" customFormat="1" ht="11.25" x14ac:dyDescent="0.2">
      <c r="A24" s="165" t="s">
        <v>803</v>
      </c>
      <c r="B24" s="133">
        <f>'CARES ACT WORKSHEET'!C17</f>
        <v>0</v>
      </c>
      <c r="C24" s="133">
        <f>'CARES ACT WORKSHEET'!D17</f>
        <v>34380.120000000003</v>
      </c>
      <c r="D24" s="133"/>
      <c r="E24" s="133">
        <f>'CARES ACT WORKSHEET'!F17</f>
        <v>0</v>
      </c>
      <c r="F24" s="133">
        <f>'CARES ACT WORKSHEET'!G17</f>
        <v>0</v>
      </c>
      <c r="G24" s="133">
        <f>'CARES ACT WORKSHEET'!H17</f>
        <v>31555.34</v>
      </c>
      <c r="H24" s="133">
        <f>'CARES ACT WORKSHEET'!I17</f>
        <v>120000</v>
      </c>
      <c r="I24" s="133"/>
      <c r="J24" s="133">
        <f>'CARES ACT WORKSHEET'!K17</f>
        <v>0</v>
      </c>
      <c r="K24" s="131"/>
      <c r="L24" s="131"/>
      <c r="M24" s="131"/>
      <c r="N24" s="132"/>
    </row>
    <row r="25" spans="1:15" s="1" customFormat="1" ht="15.75" customHeight="1" thickBot="1" x14ac:dyDescent="0.25">
      <c r="A25" s="164" t="s">
        <v>806</v>
      </c>
      <c r="B25" s="134">
        <f>SUM(B23:B24)</f>
        <v>0</v>
      </c>
      <c r="C25" s="134">
        <f>SUM(C23:C24)</f>
        <v>34380.120000000003</v>
      </c>
      <c r="D25" s="135"/>
      <c r="E25" s="134">
        <f t="shared" ref="E25:J25" si="1">SUM(E23:E24)</f>
        <v>0</v>
      </c>
      <c r="F25" s="134">
        <f t="shared" si="1"/>
        <v>0</v>
      </c>
      <c r="G25" s="134">
        <f t="shared" si="1"/>
        <v>31555.34</v>
      </c>
      <c r="H25" s="134">
        <f t="shared" si="1"/>
        <v>120000</v>
      </c>
      <c r="I25" s="135"/>
      <c r="J25" s="134">
        <f t="shared" si="1"/>
        <v>0</v>
      </c>
      <c r="K25" s="131"/>
      <c r="L25" s="131"/>
      <c r="M25" s="136"/>
      <c r="N25" s="137"/>
      <c r="O25" s="138"/>
    </row>
    <row r="26" spans="1:15" s="1" customFormat="1" ht="9.9499999999999993" customHeight="1" thickTop="1" x14ac:dyDescent="0.2">
      <c r="A26" s="158"/>
      <c r="B26" s="124"/>
      <c r="C26" s="124"/>
      <c r="D26" s="124"/>
      <c r="E26" s="131"/>
      <c r="F26" s="131"/>
      <c r="G26" s="131"/>
      <c r="H26" s="131"/>
      <c r="I26" s="131"/>
      <c r="J26" s="131"/>
      <c r="K26" s="131"/>
      <c r="L26" s="131"/>
      <c r="M26" s="136"/>
      <c r="N26" s="137"/>
      <c r="O26" s="138"/>
    </row>
    <row r="27" spans="1:15" s="124" customFormat="1" ht="15" customHeight="1" thickTop="1" x14ac:dyDescent="0.2">
      <c r="A27" s="164" t="s">
        <v>815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2"/>
    </row>
    <row r="28" spans="1:15" s="124" customFormat="1" ht="15" customHeight="1" x14ac:dyDescent="0.2">
      <c r="A28" s="165" t="s">
        <v>801</v>
      </c>
      <c r="B28" s="133">
        <f>'LEGISTATIVE WORKSHEET'!C16</f>
        <v>0</v>
      </c>
      <c r="C28" s="133">
        <f>'LEGISTATIVE WORKSHEET'!D16</f>
        <v>0</v>
      </c>
      <c r="D28" s="133"/>
      <c r="E28" s="133">
        <f>'LEGISTATIVE WORKSHEET'!F16</f>
        <v>0</v>
      </c>
      <c r="F28" s="133">
        <f>'LEGISTATIVE WORKSHEET'!G16</f>
        <v>0</v>
      </c>
      <c r="G28" s="133">
        <f>'LEGISTATIVE WORKSHEET'!H16</f>
        <v>0</v>
      </c>
      <c r="H28" s="133">
        <f>'LEGISTATIVE WORKSHEET'!I16</f>
        <v>0</v>
      </c>
      <c r="I28" s="133"/>
      <c r="J28" s="133">
        <f>'LEGISTATIVE WORKSHEET'!K16</f>
        <v>0</v>
      </c>
      <c r="K28" s="131"/>
      <c r="L28" s="131"/>
      <c r="M28" s="131"/>
      <c r="N28" s="132"/>
    </row>
    <row r="29" spans="1:15" s="124" customFormat="1" ht="15" customHeight="1" x14ac:dyDescent="0.2">
      <c r="A29" s="165" t="s">
        <v>817</v>
      </c>
      <c r="B29" s="133">
        <f>'LEGISTATIVE WORKSHEET'!C20</f>
        <v>3000</v>
      </c>
      <c r="C29" s="133">
        <f>'LEGISTATIVE WORKSHEET'!D20</f>
        <v>107.72</v>
      </c>
      <c r="D29" s="133"/>
      <c r="E29" s="133">
        <f>'LEGISTATIVE WORKSHEET'!F20</f>
        <v>1000</v>
      </c>
      <c r="F29" s="133">
        <f>'LEGISTATIVE WORKSHEET'!G20</f>
        <v>0</v>
      </c>
      <c r="G29" s="133">
        <f>'LEGISTATIVE WORKSHEET'!H20</f>
        <v>650.46</v>
      </c>
      <c r="H29" s="133">
        <f>'LEGISTATIVE WORKSHEET'!I20</f>
        <v>650.46</v>
      </c>
      <c r="I29" s="133"/>
      <c r="J29" s="133">
        <f>'LEGISTATIVE WORKSHEET'!K20</f>
        <v>1000</v>
      </c>
      <c r="K29" s="131"/>
      <c r="L29" s="131"/>
      <c r="M29" s="131"/>
      <c r="N29" s="132"/>
    </row>
    <row r="30" spans="1:15" s="124" customFormat="1" ht="15" customHeight="1" x14ac:dyDescent="0.2">
      <c r="A30" s="165" t="s">
        <v>818</v>
      </c>
      <c r="B30" s="133">
        <f>'LEGISTATIVE WORKSHEET'!C24</f>
        <v>0</v>
      </c>
      <c r="C30" s="133">
        <f>'LEGISTATIVE WORKSHEET'!D24</f>
        <v>0</v>
      </c>
      <c r="D30" s="133"/>
      <c r="E30" s="133">
        <f>'LEGISTATIVE WORKSHEET'!F24</f>
        <v>1000</v>
      </c>
      <c r="F30" s="133">
        <f>'LEGISTATIVE WORKSHEET'!G24</f>
        <v>0</v>
      </c>
      <c r="G30" s="133">
        <f>'LEGISTATIVE WORKSHEET'!H24</f>
        <v>609</v>
      </c>
      <c r="H30" s="133">
        <f>'LEGISTATIVE WORKSHEET'!I24</f>
        <v>609</v>
      </c>
      <c r="I30" s="133"/>
      <c r="J30" s="133">
        <f>'LEGISTATIVE WORKSHEET'!K24</f>
        <v>1000</v>
      </c>
      <c r="K30" s="131"/>
      <c r="L30" s="131"/>
      <c r="M30" s="131"/>
      <c r="N30" s="132"/>
    </row>
    <row r="31" spans="1:15" s="124" customFormat="1" ht="15" customHeight="1" x14ac:dyDescent="0.2">
      <c r="A31" s="165" t="s">
        <v>803</v>
      </c>
      <c r="B31" s="133">
        <f>'LEGISTATIVE WORKSHEET'!C28</f>
        <v>0</v>
      </c>
      <c r="C31" s="133">
        <f>'LEGISTATIVE WORKSHEET'!D28</f>
        <v>0</v>
      </c>
      <c r="D31" s="133"/>
      <c r="E31" s="133">
        <f>'LEGISTATIVE WORKSHEET'!F28</f>
        <v>100</v>
      </c>
      <c r="F31" s="133">
        <f>'LEGISTATIVE WORKSHEET'!G28</f>
        <v>0</v>
      </c>
      <c r="G31" s="133">
        <f>'LEGISTATIVE WORKSHEET'!H28</f>
        <v>55.92</v>
      </c>
      <c r="H31" s="133">
        <f>'LEGISTATIVE WORKSHEET'!I28</f>
        <v>55.92</v>
      </c>
      <c r="I31" s="133"/>
      <c r="J31" s="133">
        <f>'LEGISTATIVE WORKSHEET'!K28</f>
        <v>100</v>
      </c>
      <c r="K31" s="131"/>
      <c r="L31" s="131"/>
      <c r="M31" s="131"/>
      <c r="N31" s="132"/>
    </row>
    <row r="32" spans="1:15" s="1" customFormat="1" ht="15.75" customHeight="1" thickBot="1" x14ac:dyDescent="0.25">
      <c r="A32" s="164" t="s">
        <v>816</v>
      </c>
      <c r="B32" s="134">
        <f>SUM(B28:B31)</f>
        <v>3000</v>
      </c>
      <c r="C32" s="134">
        <f t="shared" ref="C32:J32" si="2">SUM(C28:C31)</f>
        <v>107.72</v>
      </c>
      <c r="D32" s="135"/>
      <c r="E32" s="134">
        <f t="shared" si="2"/>
        <v>2100</v>
      </c>
      <c r="F32" s="134">
        <f t="shared" si="2"/>
        <v>0</v>
      </c>
      <c r="G32" s="134">
        <f t="shared" si="2"/>
        <v>1315.38</v>
      </c>
      <c r="H32" s="134">
        <f t="shared" si="2"/>
        <v>1315.38</v>
      </c>
      <c r="I32" s="135"/>
      <c r="J32" s="134">
        <f t="shared" si="2"/>
        <v>2100</v>
      </c>
      <c r="K32" s="131"/>
      <c r="L32" s="131"/>
      <c r="M32" s="136"/>
      <c r="N32" s="137"/>
      <c r="O32" s="138"/>
    </row>
    <row r="33" spans="1:15" s="1" customFormat="1" ht="9.9499999999999993" customHeight="1" thickTop="1" x14ac:dyDescent="0.2">
      <c r="A33" s="158"/>
      <c r="B33" s="124"/>
      <c r="C33" s="124"/>
      <c r="D33" s="124"/>
      <c r="E33" s="131"/>
      <c r="F33" s="131"/>
      <c r="G33" s="131"/>
      <c r="H33" s="131"/>
      <c r="I33" s="131"/>
      <c r="J33" s="131"/>
      <c r="K33" s="131"/>
      <c r="L33" s="131"/>
      <c r="M33" s="136"/>
      <c r="N33" s="137"/>
      <c r="O33" s="138"/>
    </row>
    <row r="34" spans="1:15" s="124" customFormat="1" ht="15" customHeight="1" x14ac:dyDescent="0.2">
      <c r="A34" s="164" t="s">
        <v>820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2"/>
    </row>
    <row r="35" spans="1:15" s="124" customFormat="1" ht="15" customHeight="1" x14ac:dyDescent="0.2">
      <c r="A35" s="165" t="s">
        <v>801</v>
      </c>
      <c r="B35" s="133">
        <f>'JUDICAIL WORKSHEET'!C19</f>
        <v>5113</v>
      </c>
      <c r="C35" s="133">
        <f>'JUDICAIL WORKSHEET'!D19</f>
        <v>3986.96</v>
      </c>
      <c r="D35" s="133"/>
      <c r="E35" s="133">
        <f>'JUDICAIL WORKSHEET'!F19</f>
        <v>8637</v>
      </c>
      <c r="F35" s="133">
        <f>'JUDICAIL WORKSHEET'!G19</f>
        <v>0</v>
      </c>
      <c r="G35" s="133">
        <f>'JUDICAIL WORKSHEET'!H19</f>
        <v>5814.68</v>
      </c>
      <c r="H35" s="133">
        <f>'JUDICAIL WORKSHEET'!I19</f>
        <v>8767.1333852631578</v>
      </c>
      <c r="I35" s="133"/>
      <c r="J35" s="133">
        <f>'JUDICAIL WORKSHEET'!K19</f>
        <v>4345</v>
      </c>
      <c r="K35" s="131"/>
      <c r="L35" s="131"/>
      <c r="M35" s="131"/>
      <c r="N35" s="132"/>
    </row>
    <row r="36" spans="1:15" s="124" customFormat="1" ht="15" customHeight="1" x14ac:dyDescent="0.2">
      <c r="A36" s="165" t="s">
        <v>818</v>
      </c>
      <c r="B36" s="133">
        <f>'JUDICAIL WORKSHEET'!C24</f>
        <v>4800</v>
      </c>
      <c r="C36" s="133">
        <f>'JUDICAIL WORKSHEET'!D24</f>
        <v>4800</v>
      </c>
      <c r="D36" s="133"/>
      <c r="E36" s="133">
        <f>'JUDICAIL WORKSHEET'!F24</f>
        <v>4800</v>
      </c>
      <c r="F36" s="133">
        <f>'JUDICAIL WORKSHEET'!G24</f>
        <v>0</v>
      </c>
      <c r="G36" s="133">
        <f>'JUDICAIL WORKSHEET'!H24</f>
        <v>3200</v>
      </c>
      <c r="H36" s="133">
        <f>'JUDICAIL WORKSHEET'!I24</f>
        <v>4800</v>
      </c>
      <c r="I36" s="133"/>
      <c r="J36" s="133">
        <f>'JUDICAIL WORKSHEET'!K24</f>
        <v>6000</v>
      </c>
      <c r="K36" s="131"/>
      <c r="L36" s="131"/>
      <c r="M36" s="131"/>
      <c r="N36" s="132"/>
    </row>
    <row r="37" spans="1:15" s="124" customFormat="1" ht="15" customHeight="1" x14ac:dyDescent="0.2">
      <c r="A37" s="165" t="s">
        <v>803</v>
      </c>
      <c r="B37" s="133">
        <f>'JUDICAIL WORKSHEET'!C28</f>
        <v>65</v>
      </c>
      <c r="C37" s="133">
        <f>'JUDICAIL WORKSHEET'!D28</f>
        <v>1429.35</v>
      </c>
      <c r="D37" s="133"/>
      <c r="E37" s="133">
        <f>'JUDICAIL WORKSHEET'!F28</f>
        <v>100</v>
      </c>
      <c r="F37" s="133">
        <f>'JUDICAIL WORKSHEET'!G28</f>
        <v>0</v>
      </c>
      <c r="G37" s="133">
        <f>'JUDICAIL WORKSHEET'!H28</f>
        <v>95</v>
      </c>
      <c r="H37" s="133">
        <f>'JUDICAIL WORKSHEET'!I28</f>
        <v>100</v>
      </c>
      <c r="I37" s="133"/>
      <c r="J37" s="133">
        <f>'JUDICAIL WORKSHEET'!K28</f>
        <v>100</v>
      </c>
      <c r="K37" s="131"/>
      <c r="L37" s="131"/>
      <c r="M37" s="131"/>
      <c r="N37" s="132"/>
    </row>
    <row r="38" spans="1:15" s="124" customFormat="1" ht="15" customHeight="1" x14ac:dyDescent="0.2">
      <c r="A38" s="165" t="s">
        <v>786</v>
      </c>
      <c r="B38" s="133">
        <f>'JUDICAIL WORKSHEET'!C32</f>
        <v>50</v>
      </c>
      <c r="C38" s="133">
        <f>'JUDICAIL WORKSHEET'!D32</f>
        <v>0</v>
      </c>
      <c r="D38" s="133"/>
      <c r="E38" s="133">
        <f>'JUDICAIL WORKSHEET'!F32</f>
        <v>0</v>
      </c>
      <c r="F38" s="133">
        <f>'JUDICAIL WORKSHEET'!G32</f>
        <v>0</v>
      </c>
      <c r="G38" s="133">
        <f>'JUDICAIL WORKSHEET'!H32</f>
        <v>0</v>
      </c>
      <c r="H38" s="133">
        <f>'JUDICAIL WORKSHEET'!I32</f>
        <v>0</v>
      </c>
      <c r="I38" s="133"/>
      <c r="J38" s="133">
        <f>'JUDICAIL WORKSHEET'!K32</f>
        <v>0</v>
      </c>
      <c r="K38" s="131"/>
      <c r="L38" s="131"/>
      <c r="M38" s="131"/>
      <c r="N38" s="132"/>
    </row>
    <row r="39" spans="1:15" s="1" customFormat="1" ht="15.75" customHeight="1" thickBot="1" x14ac:dyDescent="0.25">
      <c r="A39" s="164" t="s">
        <v>825</v>
      </c>
      <c r="B39" s="134">
        <f>SUM(B35:B38)</f>
        <v>10028</v>
      </c>
      <c r="C39" s="134">
        <f>SUM(C35:C38)</f>
        <v>10216.31</v>
      </c>
      <c r="D39" s="135"/>
      <c r="E39" s="134">
        <f>SUM(E35:E38)</f>
        <v>13537</v>
      </c>
      <c r="F39" s="134">
        <f>SUM(F35:F38)</f>
        <v>0</v>
      </c>
      <c r="G39" s="134">
        <f>SUM(G35:G38)</f>
        <v>9109.68</v>
      </c>
      <c r="H39" s="134">
        <f>SUM(H35:H38)</f>
        <v>13667.133385263158</v>
      </c>
      <c r="I39" s="135"/>
      <c r="J39" s="134">
        <f>SUM(J35:J38)</f>
        <v>10445</v>
      </c>
      <c r="K39" s="131"/>
      <c r="L39" s="131"/>
      <c r="M39" s="136"/>
      <c r="N39" s="137"/>
      <c r="O39" s="138"/>
    </row>
    <row r="40" spans="1:15" s="1" customFormat="1" ht="9.9499999999999993" customHeight="1" thickTop="1" x14ac:dyDescent="0.2">
      <c r="A40" s="158"/>
      <c r="B40" s="124"/>
      <c r="C40" s="124"/>
      <c r="D40" s="124"/>
      <c r="E40" s="131"/>
      <c r="F40" s="131"/>
      <c r="G40" s="131"/>
      <c r="H40" s="131"/>
      <c r="I40" s="131"/>
      <c r="J40" s="131"/>
      <c r="K40" s="131"/>
      <c r="L40" s="131"/>
      <c r="M40" s="136"/>
      <c r="N40" s="137"/>
      <c r="O40" s="138"/>
    </row>
    <row r="41" spans="1:15" s="124" customFormat="1" ht="15" customHeight="1" x14ac:dyDescent="0.2">
      <c r="A41" s="164" t="s">
        <v>831</v>
      </c>
      <c r="E41" s="131"/>
      <c r="F41" s="131"/>
      <c r="G41" s="131"/>
      <c r="H41" s="131"/>
      <c r="I41" s="131"/>
      <c r="J41" s="131"/>
      <c r="K41" s="131"/>
      <c r="L41" s="131"/>
      <c r="M41" s="131"/>
      <c r="N41" s="132"/>
    </row>
    <row r="42" spans="1:15" s="124" customFormat="1" ht="15" customHeight="1" x14ac:dyDescent="0.2">
      <c r="A42" s="165" t="s">
        <v>818</v>
      </c>
      <c r="B42" s="133">
        <f>'ELECTIONS WORKSHEET'!C10</f>
        <v>0</v>
      </c>
      <c r="C42" s="133">
        <f>'ELECTIONS WORKSHEET'!D10</f>
        <v>0</v>
      </c>
      <c r="D42" s="133"/>
      <c r="E42" s="133">
        <f>'ELECTIONS WORKSHEET'!F10</f>
        <v>0</v>
      </c>
      <c r="F42" s="133">
        <f>'ELECTIONS WORKSHEET'!G10</f>
        <v>0</v>
      </c>
      <c r="G42" s="133">
        <f>'ELECTIONS WORKSHEET'!H10</f>
        <v>0</v>
      </c>
      <c r="H42" s="133">
        <f>'ELECTIONS WORKSHEET'!I10</f>
        <v>0</v>
      </c>
      <c r="I42" s="133"/>
      <c r="J42" s="133">
        <f>'ELECTIONS WORKSHEET'!K10</f>
        <v>0</v>
      </c>
      <c r="K42" s="131"/>
      <c r="L42" s="131"/>
      <c r="M42" s="131"/>
      <c r="N42" s="132"/>
    </row>
    <row r="43" spans="1:15" s="1" customFormat="1" ht="15.75" customHeight="1" thickBot="1" x14ac:dyDescent="0.25">
      <c r="A43" s="164" t="s">
        <v>832</v>
      </c>
      <c r="B43" s="134">
        <f>SUM(B42:B42)</f>
        <v>0</v>
      </c>
      <c r="C43" s="134">
        <f t="shared" ref="C43:J43" si="3">SUM(C42:C42)</f>
        <v>0</v>
      </c>
      <c r="D43" s="135"/>
      <c r="E43" s="134">
        <f t="shared" si="3"/>
        <v>0</v>
      </c>
      <c r="F43" s="134">
        <f t="shared" si="3"/>
        <v>0</v>
      </c>
      <c r="G43" s="134">
        <f t="shared" si="3"/>
        <v>0</v>
      </c>
      <c r="H43" s="134">
        <f t="shared" si="3"/>
        <v>0</v>
      </c>
      <c r="I43" s="135"/>
      <c r="J43" s="134">
        <f t="shared" si="3"/>
        <v>0</v>
      </c>
      <c r="K43" s="131"/>
      <c r="L43" s="131"/>
      <c r="M43" s="136"/>
      <c r="N43" s="137"/>
      <c r="O43" s="138"/>
    </row>
    <row r="44" spans="1:15" s="1" customFormat="1" ht="9.9499999999999993" customHeight="1" thickTop="1" x14ac:dyDescent="0.2">
      <c r="A44" s="158"/>
      <c r="B44" s="124"/>
      <c r="C44" s="124"/>
      <c r="D44" s="124"/>
      <c r="E44" s="131"/>
      <c r="F44" s="131"/>
      <c r="G44" s="131"/>
      <c r="H44" s="131"/>
      <c r="I44" s="131"/>
      <c r="J44" s="131"/>
      <c r="K44" s="131"/>
      <c r="L44" s="131"/>
      <c r="M44" s="136"/>
      <c r="N44" s="137"/>
      <c r="O44" s="138"/>
    </row>
    <row r="45" spans="1:15" s="124" customFormat="1" ht="15" customHeight="1" x14ac:dyDescent="0.2">
      <c r="A45" s="177" t="s">
        <v>843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</row>
    <row r="46" spans="1:15" s="124" customFormat="1" ht="15" customHeight="1" x14ac:dyDescent="0.2">
      <c r="A46" s="172" t="s">
        <v>801</v>
      </c>
      <c r="B46" s="139">
        <f>'FINANCE &amp; ADMIN WORKSHEET'!C22</f>
        <v>276443</v>
      </c>
      <c r="C46" s="139">
        <f>'FINANCE &amp; ADMIN WORKSHEET'!D22</f>
        <v>274060.74</v>
      </c>
      <c r="D46" s="139"/>
      <c r="E46" s="139">
        <f>'FINANCE &amp; ADMIN WORKSHEET'!F22</f>
        <v>97639</v>
      </c>
      <c r="F46" s="139">
        <f>'FINANCE &amp; ADMIN WORKSHEET'!G22</f>
        <v>0</v>
      </c>
      <c r="G46" s="139">
        <f>'FINANCE &amp; ADMIN WORKSHEET'!H22</f>
        <v>100509.26000000001</v>
      </c>
      <c r="H46" s="139">
        <f>'FINANCE &amp; ADMIN WORKSHEET'!I22</f>
        <v>97814.425126315793</v>
      </c>
      <c r="I46" s="139"/>
      <c r="J46" s="139">
        <f>'FINANCE &amp; ADMIN WORKSHEET'!K22</f>
        <v>95460</v>
      </c>
      <c r="K46" s="140"/>
      <c r="L46" s="140"/>
      <c r="M46" s="141"/>
    </row>
    <row r="47" spans="1:15" s="124" customFormat="1" ht="15" customHeight="1" x14ac:dyDescent="0.2">
      <c r="A47" s="165" t="s">
        <v>808</v>
      </c>
      <c r="B47" s="139">
        <f>'FINANCE &amp; ADMIN WORKSHEET'!C26</f>
        <v>8000</v>
      </c>
      <c r="C47" s="139">
        <f>'FINANCE &amp; ADMIN WORKSHEET'!D26</f>
        <v>23070.03</v>
      </c>
      <c r="D47" s="139"/>
      <c r="E47" s="139">
        <f>'FINANCE &amp; ADMIN WORKSHEET'!F26</f>
        <v>4900</v>
      </c>
      <c r="F47" s="139">
        <f>'FINANCE &amp; ADMIN WORKSHEET'!G26</f>
        <v>0</v>
      </c>
      <c r="G47" s="139">
        <f>'FINANCE &amp; ADMIN WORKSHEET'!H26</f>
        <v>2592.1999999999998</v>
      </c>
      <c r="H47" s="139">
        <f>'FINANCE &amp; ADMIN WORKSHEET'!I26</f>
        <v>3456.2666666666664</v>
      </c>
      <c r="I47" s="139"/>
      <c r="J47" s="139">
        <f>'FINANCE &amp; ADMIN WORKSHEET'!K26</f>
        <v>5000</v>
      </c>
      <c r="K47" s="142"/>
      <c r="L47" s="142"/>
      <c r="M47" s="142"/>
    </row>
    <row r="48" spans="1:15" s="124" customFormat="1" ht="15" customHeight="1" x14ac:dyDescent="0.2">
      <c r="A48" s="165" t="s">
        <v>779</v>
      </c>
      <c r="B48" s="139">
        <f>'FINANCE &amp; ADMIN WORKSHEET'!C57</f>
        <v>241480</v>
      </c>
      <c r="C48" s="139">
        <f>'FINANCE &amp; ADMIN WORKSHEET'!D57</f>
        <v>188309.58000000002</v>
      </c>
      <c r="D48" s="139"/>
      <c r="E48" s="139">
        <f>'FINANCE &amp; ADMIN WORKSHEET'!F57</f>
        <v>169764</v>
      </c>
      <c r="F48" s="139">
        <f>'FINANCE &amp; ADMIN WORKSHEET'!G57</f>
        <v>0</v>
      </c>
      <c r="G48" s="139">
        <f>'FINANCE &amp; ADMIN WORKSHEET'!H57</f>
        <v>187480.90000000002</v>
      </c>
      <c r="H48" s="139">
        <f>'FINANCE &amp; ADMIN WORKSHEET'!I57</f>
        <v>166034.8133333333</v>
      </c>
      <c r="I48" s="139"/>
      <c r="J48" s="139">
        <f>'FINANCE &amp; ADMIN WORKSHEET'!K57</f>
        <v>133460</v>
      </c>
      <c r="K48" s="142"/>
      <c r="L48" s="142"/>
      <c r="M48" s="142"/>
    </row>
    <row r="49" spans="1:15" s="124" customFormat="1" ht="15" customHeight="1" x14ac:dyDescent="0.2">
      <c r="A49" s="165" t="s">
        <v>782</v>
      </c>
      <c r="B49" s="139">
        <f>'FINANCE &amp; ADMIN WORKSHEET'!C71</f>
        <v>8600</v>
      </c>
      <c r="C49" s="139">
        <f>'FINANCE &amp; ADMIN WORKSHEET'!D71</f>
        <v>9920.0499999999993</v>
      </c>
      <c r="D49" s="139"/>
      <c r="E49" s="139">
        <f>'FINANCE &amp; ADMIN WORKSHEET'!F71</f>
        <v>8350</v>
      </c>
      <c r="F49" s="139">
        <f>'FINANCE &amp; ADMIN WORKSHEET'!G71</f>
        <v>0</v>
      </c>
      <c r="G49" s="139">
        <f>'FINANCE &amp; ADMIN WORKSHEET'!H71</f>
        <v>7883.51</v>
      </c>
      <c r="H49" s="139">
        <f>'FINANCE &amp; ADMIN WORKSHEET'!I71</f>
        <v>9596.6066666666666</v>
      </c>
      <c r="I49" s="139"/>
      <c r="J49" s="139">
        <f>'FINANCE &amp; ADMIN WORKSHEET'!K71</f>
        <v>8350</v>
      </c>
      <c r="K49" s="142"/>
      <c r="L49" s="142"/>
      <c r="M49" s="142"/>
    </row>
    <row r="50" spans="1:15" s="124" customFormat="1" ht="15" customHeight="1" x14ac:dyDescent="0.2">
      <c r="A50" s="165" t="s">
        <v>784</v>
      </c>
      <c r="B50" s="139">
        <f>'FINANCE &amp; ADMIN WORKSHEET'!C77</f>
        <v>1500</v>
      </c>
      <c r="C50" s="139">
        <f>'FINANCE &amp; ADMIN WORKSHEET'!D77</f>
        <v>290</v>
      </c>
      <c r="D50" s="139"/>
      <c r="E50" s="139">
        <f>'FINANCE &amp; ADMIN WORKSHEET'!F77</f>
        <v>1500</v>
      </c>
      <c r="F50" s="139">
        <f>'FINANCE &amp; ADMIN WORKSHEET'!G77</f>
        <v>0</v>
      </c>
      <c r="G50" s="139">
        <f>'FINANCE &amp; ADMIN WORKSHEET'!H77</f>
        <v>3240.3799999999997</v>
      </c>
      <c r="H50" s="139">
        <f>'FINANCE &amp; ADMIN WORKSHEET'!I77</f>
        <v>3240.3799999999997</v>
      </c>
      <c r="I50" s="139"/>
      <c r="J50" s="139">
        <f>'FINANCE &amp; ADMIN WORKSHEET'!K77</f>
        <v>2000</v>
      </c>
      <c r="K50" s="142"/>
      <c r="L50" s="142"/>
      <c r="M50" s="142"/>
    </row>
    <row r="51" spans="1:15" s="124" customFormat="1" ht="15" customHeight="1" x14ac:dyDescent="0.2">
      <c r="A51" s="165" t="s">
        <v>786</v>
      </c>
      <c r="B51" s="139">
        <f>'FINANCE &amp; ADMIN WORKSHEET'!C82</f>
        <v>3500</v>
      </c>
      <c r="C51" s="139">
        <f>'FINANCE &amp; ADMIN WORKSHEET'!D82</f>
        <v>4216.03</v>
      </c>
      <c r="D51" s="139"/>
      <c r="E51" s="139">
        <f>'FINANCE &amp; ADMIN WORKSHEET'!F82</f>
        <v>2850</v>
      </c>
      <c r="F51" s="139">
        <f>'FINANCE &amp; ADMIN WORKSHEET'!G82</f>
        <v>0</v>
      </c>
      <c r="G51" s="139">
        <f>'FINANCE &amp; ADMIN WORKSHEET'!H82</f>
        <v>3261.08</v>
      </c>
      <c r="H51" s="139">
        <f>'FINANCE &amp; ADMIN WORKSHEET'!I82</f>
        <v>3934.5133333333333</v>
      </c>
      <c r="I51" s="139"/>
      <c r="J51" s="139">
        <f>'FINANCE &amp; ADMIN WORKSHEET'!K82</f>
        <v>800</v>
      </c>
      <c r="K51" s="142"/>
      <c r="L51" s="142"/>
      <c r="M51" s="142"/>
    </row>
    <row r="52" spans="1:15" s="124" customFormat="1" ht="15" customHeight="1" x14ac:dyDescent="0.2">
      <c r="A52" s="165" t="s">
        <v>791</v>
      </c>
      <c r="B52" s="139">
        <f>'FINANCE &amp; ADMIN WORKSHEET'!C86</f>
        <v>2000</v>
      </c>
      <c r="C52" s="139">
        <f>'FINANCE &amp; ADMIN WORKSHEET'!D86</f>
        <v>0</v>
      </c>
      <c r="D52" s="139"/>
      <c r="E52" s="139">
        <f>'FINANCE &amp; ADMIN WORKSHEET'!F86</f>
        <v>0</v>
      </c>
      <c r="F52" s="139">
        <f>'FINANCE &amp; ADMIN WORKSHEET'!G86</f>
        <v>0</v>
      </c>
      <c r="G52" s="139">
        <f>'FINANCE &amp; ADMIN WORKSHEET'!H86</f>
        <v>1474.85</v>
      </c>
      <c r="H52" s="139">
        <f>'FINANCE &amp; ADMIN WORKSHEET'!I86</f>
        <v>2949.7</v>
      </c>
      <c r="I52" s="139"/>
      <c r="J52" s="139">
        <f>'FINANCE &amp; ADMIN WORKSHEET'!K86</f>
        <v>3000</v>
      </c>
      <c r="K52" s="142"/>
      <c r="L52" s="142"/>
      <c r="M52" s="142"/>
    </row>
    <row r="53" spans="1:15" s="124" customFormat="1" ht="15" customHeight="1" x14ac:dyDescent="0.2">
      <c r="A53" s="165" t="s">
        <v>836</v>
      </c>
      <c r="B53" s="139">
        <f>'FINANCE &amp; ADMIN WORKSHEET'!C90</f>
        <v>23878</v>
      </c>
      <c r="C53" s="139">
        <f>'FINANCE &amp; ADMIN WORKSHEET'!D90</f>
        <v>23982.06</v>
      </c>
      <c r="D53" s="139"/>
      <c r="E53" s="139">
        <f>'FINANCE &amp; ADMIN WORKSHEET'!F90</f>
        <v>0</v>
      </c>
      <c r="F53" s="139">
        <f>'FINANCE &amp; ADMIN WORKSHEET'!G90</f>
        <v>0</v>
      </c>
      <c r="G53" s="139">
        <f>'FINANCE &amp; ADMIN WORKSHEET'!H90</f>
        <v>0</v>
      </c>
      <c r="H53" s="139">
        <f>'FINANCE &amp; ADMIN WORKSHEET'!I90</f>
        <v>0</v>
      </c>
      <c r="I53" s="139"/>
      <c r="J53" s="139">
        <f>'FINANCE &amp; ADMIN WORKSHEET'!K90</f>
        <v>0</v>
      </c>
      <c r="K53" s="142"/>
      <c r="L53" s="142"/>
      <c r="M53" s="142"/>
    </row>
    <row r="54" spans="1:15" s="124" customFormat="1" ht="32.25" thickBot="1" x14ac:dyDescent="0.25">
      <c r="A54" s="173" t="s">
        <v>838</v>
      </c>
      <c r="B54" s="143">
        <f>SUM(B46:B53)</f>
        <v>565401</v>
      </c>
      <c r="C54" s="143">
        <f t="shared" ref="C54:J54" si="4">SUM(C46:C53)</f>
        <v>523848.49000000005</v>
      </c>
      <c r="D54" s="144"/>
      <c r="E54" s="143">
        <f>SUM(E46:E53)</f>
        <v>285003</v>
      </c>
      <c r="F54" s="143">
        <f t="shared" si="4"/>
        <v>0</v>
      </c>
      <c r="G54" s="143">
        <f t="shared" si="4"/>
        <v>306442.18000000005</v>
      </c>
      <c r="H54" s="143">
        <f t="shared" si="4"/>
        <v>287026.70512631576</v>
      </c>
      <c r="I54" s="144"/>
      <c r="J54" s="143">
        <f t="shared" si="4"/>
        <v>248070</v>
      </c>
      <c r="K54" s="128"/>
      <c r="L54" s="128"/>
      <c r="M54" s="145"/>
    </row>
    <row r="55" spans="1:15" s="1" customFormat="1" ht="9.9499999999999993" customHeight="1" thickTop="1" x14ac:dyDescent="0.2">
      <c r="A55" s="158"/>
      <c r="B55" s="124"/>
      <c r="C55" s="124"/>
      <c r="D55" s="124"/>
      <c r="E55" s="131"/>
      <c r="F55" s="131"/>
      <c r="G55" s="131"/>
      <c r="H55" s="131"/>
      <c r="I55" s="131"/>
      <c r="J55" s="131"/>
      <c r="K55" s="131"/>
      <c r="L55" s="131"/>
      <c r="M55" s="136"/>
      <c r="N55" s="137"/>
      <c r="O55" s="138"/>
    </row>
    <row r="56" spans="1:15" s="124" customFormat="1" ht="15" customHeight="1" x14ac:dyDescent="0.2">
      <c r="A56" s="177" t="s">
        <v>267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15" s="124" customFormat="1" ht="15" customHeight="1" x14ac:dyDescent="0.2">
      <c r="A57" s="172" t="s">
        <v>801</v>
      </c>
      <c r="B57" s="139">
        <f>'JANITORIAL WORKSHEET'!C19</f>
        <v>20454</v>
      </c>
      <c r="C57" s="139">
        <f>'JANITORIAL WORKSHEET'!D19</f>
        <v>5771.49</v>
      </c>
      <c r="D57" s="139"/>
      <c r="E57" s="139">
        <f>'JANITORIAL WORKSHEET'!F19</f>
        <v>10450</v>
      </c>
      <c r="F57" s="139">
        <f>'JANITORIAL WORKSHEET'!G19</f>
        <v>0</v>
      </c>
      <c r="G57" s="139">
        <f>'JANITORIAL WORKSHEET'!H19</f>
        <v>4888.09</v>
      </c>
      <c r="H57" s="139">
        <f>'JANITORIAL WORKSHEET'!I19</f>
        <v>6720.6738231578947</v>
      </c>
      <c r="I57" s="139"/>
      <c r="J57" s="139">
        <f>'JANITORIAL WORKSHEET'!K19</f>
        <v>6925</v>
      </c>
      <c r="K57" s="140"/>
      <c r="L57" s="140"/>
      <c r="M57" s="141"/>
    </row>
    <row r="58" spans="1:15" s="124" customFormat="1" ht="15" customHeight="1" x14ac:dyDescent="0.2">
      <c r="A58" s="165" t="s">
        <v>782</v>
      </c>
      <c r="B58" s="139">
        <f>'JANITORIAL WORKSHEET'!C24</f>
        <v>5500</v>
      </c>
      <c r="C58" s="139">
        <f>'JANITORIAL WORKSHEET'!D24</f>
        <v>8347.15</v>
      </c>
      <c r="D58" s="139"/>
      <c r="E58" s="139">
        <f>'JANITORIAL WORKSHEET'!F24</f>
        <v>2000</v>
      </c>
      <c r="F58" s="139">
        <f>'JANITORIAL WORKSHEET'!G24</f>
        <v>0</v>
      </c>
      <c r="G58" s="139">
        <f>'JANITORIAL WORKSHEET'!H24</f>
        <v>2419.6</v>
      </c>
      <c r="H58" s="139">
        <f>'JANITORIAL WORKSHEET'!I24</f>
        <v>2419.6</v>
      </c>
      <c r="I58" s="139"/>
      <c r="J58" s="139">
        <f>'JANITORIAL WORKSHEET'!K24</f>
        <v>2500</v>
      </c>
      <c r="K58" s="142"/>
      <c r="L58" s="142"/>
      <c r="M58" s="142"/>
    </row>
    <row r="59" spans="1:15" s="124" customFormat="1" ht="15.75" customHeight="1" thickBot="1" x14ac:dyDescent="0.25">
      <c r="A59" s="173" t="s">
        <v>858</v>
      </c>
      <c r="B59" s="143">
        <f>SUM(B57:B58)</f>
        <v>25954</v>
      </c>
      <c r="C59" s="143">
        <f>SUM(C57:C58)</f>
        <v>14118.64</v>
      </c>
      <c r="D59" s="144"/>
      <c r="E59" s="143">
        <f>SUM(E57:E58)</f>
        <v>12450</v>
      </c>
      <c r="F59" s="143">
        <f>SUM(F57:F58)</f>
        <v>0</v>
      </c>
      <c r="G59" s="143">
        <f>SUM(G57:G58)</f>
        <v>7307.6900000000005</v>
      </c>
      <c r="H59" s="143">
        <f>SUM(H57:H58)</f>
        <v>9140.2738231578951</v>
      </c>
      <c r="I59" s="144"/>
      <c r="J59" s="143">
        <f>SUM(J57:J58)</f>
        <v>9425</v>
      </c>
      <c r="K59" s="128"/>
      <c r="L59" s="128"/>
      <c r="M59" s="145"/>
    </row>
    <row r="60" spans="1:15" s="1" customFormat="1" ht="9.9499999999999993" customHeight="1" thickTop="1" x14ac:dyDescent="0.2">
      <c r="A60" s="158"/>
      <c r="B60" s="124"/>
      <c r="C60" s="124"/>
      <c r="D60" s="124"/>
      <c r="E60" s="131"/>
      <c r="F60" s="131"/>
      <c r="G60" s="131"/>
      <c r="H60" s="131"/>
      <c r="I60" s="131"/>
      <c r="J60" s="131"/>
      <c r="K60" s="131"/>
      <c r="L60" s="131"/>
      <c r="M60" s="136"/>
      <c r="N60" s="137"/>
      <c r="O60" s="138"/>
    </row>
    <row r="61" spans="1:15" s="124" customFormat="1" ht="15" customHeight="1" x14ac:dyDescent="0.2">
      <c r="A61" s="177" t="s">
        <v>862</v>
      </c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15" s="124" customFormat="1" ht="15" customHeight="1" x14ac:dyDescent="0.2">
      <c r="A62" s="172" t="s">
        <v>801</v>
      </c>
      <c r="B62" s="139">
        <f>'POLICE DEPARTMENT WORKSHEET'!C23</f>
        <v>394115</v>
      </c>
      <c r="C62" s="139">
        <f>'POLICE DEPARTMENT WORKSHEET'!D23</f>
        <v>357839.77</v>
      </c>
      <c r="D62" s="139"/>
      <c r="E62" s="139">
        <f>'POLICE DEPARTMENT WORKSHEET'!F23</f>
        <v>501843</v>
      </c>
      <c r="F62" s="139">
        <f>'POLICE DEPARTMENT WORKSHEET'!G23</f>
        <v>0</v>
      </c>
      <c r="G62" s="139">
        <f>'POLICE DEPARTMENT WORKSHEET'!H23</f>
        <v>335592.93000000005</v>
      </c>
      <c r="H62" s="139">
        <f>'POLICE DEPARTMENT WORKSHEET'!I23</f>
        <v>444024.46912105259</v>
      </c>
      <c r="I62" s="139"/>
      <c r="J62" s="139">
        <f>'POLICE DEPARTMENT WORKSHEET'!K23</f>
        <v>562702</v>
      </c>
      <c r="K62" s="140"/>
      <c r="L62" s="140"/>
      <c r="M62" s="141"/>
    </row>
    <row r="63" spans="1:15" s="124" customFormat="1" ht="15" customHeight="1" x14ac:dyDescent="0.2">
      <c r="A63" s="165" t="s">
        <v>808</v>
      </c>
      <c r="B63" s="139">
        <f>'POLICE DEPARTMENT WORKSHEET'!C28</f>
        <v>2000</v>
      </c>
      <c r="C63" s="139">
        <f>'POLICE DEPARTMENT WORKSHEET'!D28</f>
        <v>1815.62</v>
      </c>
      <c r="D63" s="139"/>
      <c r="E63" s="139">
        <f>'POLICE DEPARTMENT WORKSHEET'!F28</f>
        <v>10165</v>
      </c>
      <c r="F63" s="139">
        <f>'POLICE DEPARTMENT WORKSHEET'!G28</f>
        <v>0</v>
      </c>
      <c r="G63" s="139">
        <f>'POLICE DEPARTMENT WORKSHEET'!H28</f>
        <v>8255.6</v>
      </c>
      <c r="H63" s="139">
        <f>'POLICE DEPARTMENT WORKSHEET'!I28</f>
        <v>10160.6</v>
      </c>
      <c r="I63" s="139"/>
      <c r="J63" s="139">
        <f>'POLICE DEPARTMENT WORKSHEET'!K28</f>
        <v>18330</v>
      </c>
      <c r="K63" s="142"/>
      <c r="L63" s="142"/>
      <c r="M63" s="142"/>
    </row>
    <row r="64" spans="1:15" s="124" customFormat="1" ht="15" customHeight="1" x14ac:dyDescent="0.2">
      <c r="A64" s="165" t="s">
        <v>779</v>
      </c>
      <c r="B64" s="139">
        <f>'POLICE DEPARTMENT WORKSHEET'!C47</f>
        <v>19178</v>
      </c>
      <c r="C64" s="139">
        <f>'POLICE DEPARTMENT WORKSHEET'!D47</f>
        <v>28786.89</v>
      </c>
      <c r="D64" s="139"/>
      <c r="E64" s="139">
        <f>'POLICE DEPARTMENT WORKSHEET'!F47</f>
        <v>29158</v>
      </c>
      <c r="F64" s="139">
        <f>'POLICE DEPARTMENT WORKSHEET'!G47</f>
        <v>0</v>
      </c>
      <c r="G64" s="139">
        <f>'POLICE DEPARTMENT WORKSHEET'!H47</f>
        <v>18185.239999999998</v>
      </c>
      <c r="H64" s="139">
        <f>'POLICE DEPARTMENT WORKSHEET'!I47</f>
        <v>27267.82</v>
      </c>
      <c r="I64" s="139"/>
      <c r="J64" s="139">
        <f>'POLICE DEPARTMENT WORKSHEET'!K47</f>
        <v>29035</v>
      </c>
      <c r="K64" s="142"/>
      <c r="L64" s="142"/>
      <c r="M64" s="142"/>
    </row>
    <row r="65" spans="1:15" s="124" customFormat="1" ht="15" customHeight="1" x14ac:dyDescent="0.2">
      <c r="A65" s="165" t="s">
        <v>782</v>
      </c>
      <c r="B65" s="139">
        <f>'POLICE DEPARTMENT WORKSHEET'!C52</f>
        <v>13700</v>
      </c>
      <c r="C65" s="139">
        <f>'POLICE DEPARTMENT WORKSHEET'!D52</f>
        <v>8595.69</v>
      </c>
      <c r="D65" s="139"/>
      <c r="E65" s="139">
        <f>'POLICE DEPARTMENT WORKSHEET'!F52</f>
        <v>10750</v>
      </c>
      <c r="F65" s="139">
        <f>'POLICE DEPARTMENT WORKSHEET'!G52</f>
        <v>0</v>
      </c>
      <c r="G65" s="139">
        <f>'POLICE DEPARTMENT WORKSHEET'!H52</f>
        <v>6904.31</v>
      </c>
      <c r="H65" s="139">
        <f>'POLICE DEPARTMENT WORKSHEET'!I52</f>
        <v>9284.9599999999991</v>
      </c>
      <c r="I65" s="139"/>
      <c r="J65" s="139">
        <f>'POLICE DEPARTMENT WORKSHEET'!K52</f>
        <v>10520</v>
      </c>
      <c r="K65" s="142"/>
      <c r="L65" s="142"/>
      <c r="M65" s="142"/>
    </row>
    <row r="66" spans="1:15" s="124" customFormat="1" ht="15" customHeight="1" x14ac:dyDescent="0.2">
      <c r="A66" s="165" t="s">
        <v>784</v>
      </c>
      <c r="B66" s="139">
        <f>'POLICE DEPARTMENT WORKSHEET'!C58</f>
        <v>25000</v>
      </c>
      <c r="C66" s="139">
        <f>'POLICE DEPARTMENT WORKSHEET'!D58</f>
        <v>8838.26</v>
      </c>
      <c r="D66" s="139"/>
      <c r="E66" s="139">
        <f>'POLICE DEPARTMENT WORKSHEET'!F58</f>
        <v>11000</v>
      </c>
      <c r="F66" s="139">
        <f>'POLICE DEPARTMENT WORKSHEET'!G58</f>
        <v>0</v>
      </c>
      <c r="G66" s="139">
        <f>'POLICE DEPARTMENT WORKSHEET'!H58</f>
        <v>4005.33</v>
      </c>
      <c r="H66" s="139">
        <f>'POLICE DEPARTMENT WORKSHEET'!I58</f>
        <v>5340.44</v>
      </c>
      <c r="I66" s="139"/>
      <c r="J66" s="139">
        <f>'POLICE DEPARTMENT WORKSHEET'!K58</f>
        <v>8500</v>
      </c>
      <c r="K66" s="142"/>
      <c r="L66" s="142"/>
      <c r="M66" s="142"/>
    </row>
    <row r="67" spans="1:15" s="124" customFormat="1" ht="15" customHeight="1" x14ac:dyDescent="0.2">
      <c r="A67" s="165" t="s">
        <v>786</v>
      </c>
      <c r="B67" s="139">
        <f>'POLICE DEPARTMENT WORKSHEET'!C72</f>
        <v>20300</v>
      </c>
      <c r="C67" s="139">
        <f>'POLICE DEPARTMENT WORKSHEET'!D72</f>
        <v>16513.45</v>
      </c>
      <c r="D67" s="139"/>
      <c r="E67" s="139">
        <f>'POLICE DEPARTMENT WORKSHEET'!F72</f>
        <v>17430</v>
      </c>
      <c r="F67" s="139">
        <f>'POLICE DEPARTMENT WORKSHEET'!G72</f>
        <v>0</v>
      </c>
      <c r="G67" s="139">
        <f>'POLICE DEPARTMENT WORKSHEET'!H72</f>
        <v>4322.58</v>
      </c>
      <c r="H67" s="139">
        <f>'POLICE DEPARTMENT WORKSHEET'!I72</f>
        <v>8755.44</v>
      </c>
      <c r="I67" s="139"/>
      <c r="J67" s="139">
        <f>'POLICE DEPARTMENT WORKSHEET'!K72</f>
        <v>19400</v>
      </c>
      <c r="K67" s="142"/>
      <c r="L67" s="142"/>
      <c r="M67" s="142"/>
    </row>
    <row r="68" spans="1:15" s="124" customFormat="1" ht="15" customHeight="1" x14ac:dyDescent="0.2">
      <c r="A68" s="165" t="s">
        <v>791</v>
      </c>
      <c r="B68" s="139">
        <f>'POLICE DEPARTMENT WORKSHEET'!C76</f>
        <v>0</v>
      </c>
      <c r="C68" s="139">
        <f>'POLICE DEPARTMENT WORKSHEET'!D76</f>
        <v>0</v>
      </c>
      <c r="D68" s="139"/>
      <c r="E68" s="139">
        <f>'POLICE DEPARTMENT WORKSHEET'!F76</f>
        <v>2000</v>
      </c>
      <c r="F68" s="139">
        <f>'POLICE DEPARTMENT WORKSHEET'!G76</f>
        <v>0</v>
      </c>
      <c r="G68" s="139">
        <f>'POLICE DEPARTMENT WORKSHEET'!H76</f>
        <v>1139.74</v>
      </c>
      <c r="H68" s="139">
        <f>'POLICE DEPARTMENT WORKSHEET'!I76</f>
        <v>1519.6533333333334</v>
      </c>
      <c r="I68" s="139"/>
      <c r="J68" s="139">
        <f>'POLICE DEPARTMENT WORKSHEET'!K76</f>
        <v>6000</v>
      </c>
      <c r="K68" s="142"/>
      <c r="L68" s="142"/>
      <c r="M68" s="142"/>
    </row>
    <row r="69" spans="1:15" s="124" customFormat="1" ht="15" customHeight="1" x14ac:dyDescent="0.2">
      <c r="A69" s="165" t="s">
        <v>836</v>
      </c>
      <c r="B69" s="139">
        <f>'POLICE DEPARTMENT WORKSHEET'!C80</f>
        <v>6540</v>
      </c>
      <c r="C69" s="139">
        <f>'POLICE DEPARTMENT WORKSHEET'!D80</f>
        <v>5652</v>
      </c>
      <c r="D69" s="139"/>
      <c r="E69" s="139">
        <f>'POLICE DEPARTMENT WORKSHEET'!F80</f>
        <v>7666</v>
      </c>
      <c r="F69" s="139">
        <f>'POLICE DEPARTMENT WORKSHEET'!G80</f>
        <v>0</v>
      </c>
      <c r="G69" s="139">
        <f>'POLICE DEPARTMENT WORKSHEET'!H80</f>
        <v>1</v>
      </c>
      <c r="H69" s="139">
        <f>'POLICE DEPARTMENT WORKSHEET'!I80</f>
        <v>9500</v>
      </c>
      <c r="I69" s="139"/>
      <c r="J69" s="139">
        <f>'POLICE DEPARTMENT WORKSHEET'!K80</f>
        <v>12027</v>
      </c>
      <c r="K69" s="142"/>
      <c r="L69" s="142"/>
      <c r="M69" s="142"/>
    </row>
    <row r="70" spans="1:15" s="124" customFormat="1" ht="21.75" thickBot="1" x14ac:dyDescent="0.25">
      <c r="A70" s="173" t="s">
        <v>685</v>
      </c>
      <c r="B70" s="143">
        <f>SUM(B62:B69)</f>
        <v>480833</v>
      </c>
      <c r="C70" s="143">
        <f t="shared" ref="C70" si="5">SUM(C62:C69)</f>
        <v>428041.68000000005</v>
      </c>
      <c r="D70" s="144"/>
      <c r="E70" s="143">
        <f t="shared" ref="E70:H70" si="6">SUM(E62:E69)</f>
        <v>590012</v>
      </c>
      <c r="F70" s="143">
        <f t="shared" si="6"/>
        <v>0</v>
      </c>
      <c r="G70" s="143">
        <f t="shared" si="6"/>
        <v>378406.73000000004</v>
      </c>
      <c r="H70" s="143">
        <f t="shared" si="6"/>
        <v>515853.38245438592</v>
      </c>
      <c r="I70" s="144"/>
      <c r="J70" s="143">
        <f t="shared" ref="J70" si="7">SUM(J62:J69)</f>
        <v>666514</v>
      </c>
      <c r="K70" s="128"/>
      <c r="L70" s="128"/>
      <c r="M70" s="145"/>
    </row>
    <row r="71" spans="1:15" s="1" customFormat="1" ht="9.9499999999999993" customHeight="1" thickTop="1" x14ac:dyDescent="0.2">
      <c r="A71" s="158"/>
      <c r="B71" s="124"/>
      <c r="C71" s="124"/>
      <c r="D71" s="124"/>
      <c r="E71" s="131"/>
      <c r="F71" s="131"/>
      <c r="G71" s="131"/>
      <c r="H71" s="131"/>
      <c r="I71" s="131"/>
      <c r="J71" s="131"/>
      <c r="K71" s="131"/>
      <c r="L71" s="131"/>
      <c r="M71" s="136"/>
      <c r="N71" s="137"/>
      <c r="O71" s="138"/>
    </row>
    <row r="72" spans="1:15" s="124" customFormat="1" ht="15" customHeight="1" x14ac:dyDescent="0.2">
      <c r="A72" s="177" t="s">
        <v>870</v>
      </c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5" s="124" customFormat="1" ht="15" customHeight="1" x14ac:dyDescent="0.2">
      <c r="A73" s="172" t="s">
        <v>801</v>
      </c>
      <c r="B73" s="139">
        <f>'FIRE DEPARTMENT WORKSHEET'!C23</f>
        <v>246263</v>
      </c>
      <c r="C73" s="139">
        <f>'FIRE DEPARTMENT WORKSHEET'!D23</f>
        <v>312267.95</v>
      </c>
      <c r="D73" s="139"/>
      <c r="E73" s="139">
        <f>'FIRE DEPARTMENT WORKSHEET'!F23</f>
        <v>321046</v>
      </c>
      <c r="F73" s="139">
        <f>'FIRE DEPARTMENT WORKSHEET'!G23</f>
        <v>0</v>
      </c>
      <c r="G73" s="139">
        <f>'FIRE DEPARTMENT WORKSHEET'!H23</f>
        <v>229891.03999999998</v>
      </c>
      <c r="H73" s="139">
        <f>'FIRE DEPARTMENT WORKSHEET'!I23</f>
        <v>314587.73894736846</v>
      </c>
      <c r="I73" s="139"/>
      <c r="J73" s="139">
        <f>'FIRE DEPARTMENT WORKSHEET'!K23</f>
        <v>518147</v>
      </c>
      <c r="K73" s="140"/>
      <c r="L73" s="140"/>
      <c r="M73" s="141"/>
    </row>
    <row r="74" spans="1:15" s="124" customFormat="1" ht="15" customHeight="1" x14ac:dyDescent="0.2">
      <c r="A74" s="165" t="s">
        <v>808</v>
      </c>
      <c r="B74" s="139">
        <f>'FIRE DEPARTMENT WORKSHEET'!C27</f>
        <v>5000</v>
      </c>
      <c r="C74" s="139">
        <f>'FIRE DEPARTMENT WORKSHEET'!D27</f>
        <v>4386.8599999999997</v>
      </c>
      <c r="D74" s="139"/>
      <c r="E74" s="139">
        <f>'FIRE DEPARTMENT WORKSHEET'!F27</f>
        <v>4000</v>
      </c>
      <c r="F74" s="139">
        <f>'FIRE DEPARTMENT WORKSHEET'!G27</f>
        <v>0</v>
      </c>
      <c r="G74" s="139">
        <f>'FIRE DEPARTMENT WORKSHEET'!H27</f>
        <v>10527.13</v>
      </c>
      <c r="H74" s="139">
        <f>'FIRE DEPARTMENT WORKSHEET'!I27</f>
        <v>5557.6399999999994</v>
      </c>
      <c r="I74" s="139"/>
      <c r="J74" s="139">
        <f>'FIRE DEPARTMENT WORKSHEET'!K27</f>
        <v>5000</v>
      </c>
      <c r="K74" s="142"/>
      <c r="L74" s="142"/>
      <c r="M74" s="142"/>
    </row>
    <row r="75" spans="1:15" s="124" customFormat="1" ht="15" customHeight="1" x14ac:dyDescent="0.2">
      <c r="A75" s="165" t="s">
        <v>779</v>
      </c>
      <c r="B75" s="139">
        <f>'FIRE DEPARTMENT WORKSHEET'!C44</f>
        <v>11990</v>
      </c>
      <c r="C75" s="139">
        <f>'FIRE DEPARTMENT WORKSHEET'!D44</f>
        <v>26207.899999999994</v>
      </c>
      <c r="D75" s="139"/>
      <c r="E75" s="139">
        <f>'FIRE DEPARTMENT WORKSHEET'!F44</f>
        <v>27210</v>
      </c>
      <c r="F75" s="139">
        <f>'FIRE DEPARTMENT WORKSHEET'!G44</f>
        <v>0</v>
      </c>
      <c r="G75" s="139">
        <f>'FIRE DEPARTMENT WORKSHEET'!H44</f>
        <v>20502.279999999995</v>
      </c>
      <c r="H75" s="139">
        <f>'FIRE DEPARTMENT WORKSHEET'!I44</f>
        <v>25806</v>
      </c>
      <c r="I75" s="139"/>
      <c r="J75" s="139">
        <f>'FIRE DEPARTMENT WORKSHEET'!K44</f>
        <v>27430</v>
      </c>
      <c r="K75" s="139"/>
      <c r="L75" s="142"/>
      <c r="M75" s="142"/>
    </row>
    <row r="76" spans="1:15" s="124" customFormat="1" ht="15" customHeight="1" x14ac:dyDescent="0.2">
      <c r="A76" s="165" t="s">
        <v>782</v>
      </c>
      <c r="B76" s="139">
        <f>'FIRE DEPARTMENT WORKSHEET'!C50</f>
        <v>6000</v>
      </c>
      <c r="C76" s="139">
        <f>'FIRE DEPARTMENT WORKSHEET'!D50</f>
        <v>4578.63</v>
      </c>
      <c r="D76" s="139"/>
      <c r="E76" s="139">
        <f>'FIRE DEPARTMENT WORKSHEET'!F50</f>
        <v>5750</v>
      </c>
      <c r="F76" s="139">
        <f>'FIRE DEPARTMENT WORKSHEET'!G50</f>
        <v>0</v>
      </c>
      <c r="G76" s="139">
        <f>'FIRE DEPARTMENT WORKSHEET'!H50</f>
        <v>5639.1</v>
      </c>
      <c r="H76" s="139">
        <f>'FIRE DEPARTMENT WORKSHEET'!I50</f>
        <v>8026.2933333333331</v>
      </c>
      <c r="I76" s="139"/>
      <c r="J76" s="139">
        <f>'FIRE DEPARTMENT WORKSHEET'!K50</f>
        <v>9070</v>
      </c>
      <c r="K76" s="142"/>
      <c r="L76" s="142"/>
      <c r="M76" s="142"/>
    </row>
    <row r="77" spans="1:15" s="124" customFormat="1" ht="15" customHeight="1" x14ac:dyDescent="0.2">
      <c r="A77" s="165" t="s">
        <v>784</v>
      </c>
      <c r="B77" s="139">
        <f>'FIRE DEPARTMENT WORKSHEET'!C56</f>
        <v>3000</v>
      </c>
      <c r="C77" s="139">
        <f>'FIRE DEPARTMENT WORKSHEET'!D56</f>
        <v>3733.44</v>
      </c>
      <c r="D77" s="139"/>
      <c r="E77" s="139">
        <f>'FIRE DEPARTMENT WORKSHEET'!F56</f>
        <v>3050</v>
      </c>
      <c r="F77" s="139">
        <f>'FIRE DEPARTMENT WORKSHEET'!G56</f>
        <v>0</v>
      </c>
      <c r="G77" s="139">
        <f>'FIRE DEPARTMENT WORKSHEET'!H56</f>
        <v>5427.22</v>
      </c>
      <c r="H77" s="139">
        <f>'FIRE DEPARTMENT WORKSHEET'!I56</f>
        <v>6937.9866666666667</v>
      </c>
      <c r="I77" s="139"/>
      <c r="J77" s="139">
        <f>'FIRE DEPARTMENT WORKSHEET'!K56</f>
        <v>7200</v>
      </c>
      <c r="K77" s="142"/>
      <c r="L77" s="142"/>
      <c r="M77" s="142"/>
    </row>
    <row r="78" spans="1:15" s="124" customFormat="1" ht="15" customHeight="1" x14ac:dyDescent="0.2">
      <c r="A78" s="165" t="s">
        <v>786</v>
      </c>
      <c r="B78" s="139">
        <f>'FIRE DEPARTMENT WORKSHEET'!C68</f>
        <v>11000</v>
      </c>
      <c r="C78" s="139">
        <f>'FIRE DEPARTMENT WORKSHEET'!D68</f>
        <v>10585.18</v>
      </c>
      <c r="D78" s="139"/>
      <c r="E78" s="139">
        <f>'FIRE DEPARTMENT WORKSHEET'!F68</f>
        <v>21150</v>
      </c>
      <c r="F78" s="139">
        <f>'FIRE DEPARTMENT WORKSHEET'!G68</f>
        <v>0</v>
      </c>
      <c r="G78" s="139">
        <f>'FIRE DEPARTMENT WORKSHEET'!H68</f>
        <v>18724.899999999998</v>
      </c>
      <c r="H78" s="139">
        <f>'FIRE DEPARTMENT WORKSHEET'!I68</f>
        <v>19288.560000000001</v>
      </c>
      <c r="I78" s="139"/>
      <c r="J78" s="139">
        <f>'FIRE DEPARTMENT WORKSHEET'!K68</f>
        <v>11700</v>
      </c>
      <c r="K78" s="142"/>
      <c r="L78" s="142"/>
      <c r="M78" s="142"/>
    </row>
    <row r="79" spans="1:15" s="124" customFormat="1" ht="15" customHeight="1" x14ac:dyDescent="0.2">
      <c r="A79" s="165" t="s">
        <v>791</v>
      </c>
      <c r="B79" s="139">
        <f>'FIRE DEPARTMENT WORKSHEET'!C73</f>
        <v>15000</v>
      </c>
      <c r="C79" s="139">
        <f>'FIRE DEPARTMENT WORKSHEET'!D73</f>
        <v>12810.119999999999</v>
      </c>
      <c r="D79" s="139"/>
      <c r="E79" s="139">
        <f>'FIRE DEPARTMENT WORKSHEET'!F73</f>
        <v>7500</v>
      </c>
      <c r="F79" s="139">
        <f>'FIRE DEPARTMENT WORKSHEET'!G73</f>
        <v>0</v>
      </c>
      <c r="G79" s="139">
        <f>'FIRE DEPARTMENT WORKSHEET'!H73</f>
        <v>0</v>
      </c>
      <c r="H79" s="139">
        <f>'FIRE DEPARTMENT WORKSHEET'!I73</f>
        <v>0</v>
      </c>
      <c r="I79" s="139"/>
      <c r="J79" s="139">
        <f>'FIRE DEPARTMENT WORKSHEET'!K73</f>
        <v>0</v>
      </c>
      <c r="K79" s="142"/>
      <c r="L79" s="142"/>
      <c r="M79" s="142"/>
    </row>
    <row r="80" spans="1:15" s="124" customFormat="1" ht="15" customHeight="1" x14ac:dyDescent="0.2">
      <c r="A80" s="165" t="s">
        <v>836</v>
      </c>
      <c r="B80" s="139">
        <f>'FIRE DEPARTMENT WORKSHEET'!C77</f>
        <v>0</v>
      </c>
      <c r="C80" s="139">
        <f>'FIRE DEPARTMENT WORKSHEET'!D77</f>
        <v>0</v>
      </c>
      <c r="D80" s="139"/>
      <c r="E80" s="139">
        <f>'FIRE DEPARTMENT WORKSHEET'!F77</f>
        <v>0</v>
      </c>
      <c r="F80" s="139">
        <f>'FIRE DEPARTMENT WORKSHEET'!G77</f>
        <v>0</v>
      </c>
      <c r="G80" s="139">
        <f>'FIRE DEPARTMENT WORKSHEET'!H77</f>
        <v>0</v>
      </c>
      <c r="H80" s="139">
        <f>'FIRE DEPARTMENT WORKSHEET'!I77</f>
        <v>0</v>
      </c>
      <c r="I80" s="139"/>
      <c r="J80" s="139">
        <f>'FIRE DEPARTMENT WORKSHEET'!K77</f>
        <v>0</v>
      </c>
      <c r="K80" s="142"/>
      <c r="L80" s="142"/>
      <c r="M80" s="142"/>
    </row>
    <row r="81" spans="1:15" s="124" customFormat="1" ht="21.75" thickBot="1" x14ac:dyDescent="0.25">
      <c r="A81" s="173" t="s">
        <v>655</v>
      </c>
      <c r="B81" s="143">
        <f>SUM(B73:B80)</f>
        <v>298253</v>
      </c>
      <c r="C81" s="143">
        <f t="shared" ref="C81" si="8">SUM(C73:C80)</f>
        <v>374570.07999999996</v>
      </c>
      <c r="D81" s="144"/>
      <c r="E81" s="143">
        <f t="shared" ref="E81:H81" si="9">SUM(E73:E80)</f>
        <v>389706</v>
      </c>
      <c r="F81" s="143">
        <f t="shared" si="9"/>
        <v>0</v>
      </c>
      <c r="G81" s="143">
        <f t="shared" si="9"/>
        <v>290711.67</v>
      </c>
      <c r="H81" s="143">
        <f t="shared" si="9"/>
        <v>380204.2189473685</v>
      </c>
      <c r="I81" s="144"/>
      <c r="J81" s="143">
        <f t="shared" ref="J81" si="10">SUM(J73:J80)</f>
        <v>578547</v>
      </c>
      <c r="K81" s="128"/>
      <c r="L81" s="128"/>
      <c r="M81" s="145"/>
    </row>
    <row r="82" spans="1:15" s="1" customFormat="1" ht="9.9499999999999993" customHeight="1" thickTop="1" x14ac:dyDescent="0.2">
      <c r="A82" s="158"/>
      <c r="B82" s="124"/>
      <c r="C82" s="124"/>
      <c r="D82" s="124"/>
      <c r="E82" s="131"/>
      <c r="F82" s="131"/>
      <c r="G82" s="131"/>
      <c r="H82" s="131"/>
      <c r="I82" s="131"/>
      <c r="J82" s="131"/>
      <c r="K82" s="131"/>
      <c r="L82" s="131"/>
      <c r="M82" s="136"/>
      <c r="N82" s="137"/>
      <c r="O82" s="138"/>
    </row>
    <row r="83" spans="1:15" s="124" customFormat="1" ht="15" customHeight="1" x14ac:dyDescent="0.2">
      <c r="A83" s="177" t="s">
        <v>883</v>
      </c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5" s="124" customFormat="1" ht="15" customHeight="1" x14ac:dyDescent="0.2">
      <c r="A84" s="172" t="s">
        <v>801</v>
      </c>
      <c r="B84" s="139">
        <f>'DISPATCH DEPARTMENT'!C22</f>
        <v>166858</v>
      </c>
      <c r="C84" s="139">
        <f>'DISPATCH DEPARTMENT'!D22</f>
        <v>198167.07</v>
      </c>
      <c r="D84" s="139"/>
      <c r="E84" s="139">
        <f>'DISPATCH DEPARTMENT'!F22</f>
        <v>327935</v>
      </c>
      <c r="F84" s="139">
        <f>'DISPATCH DEPARTMENT'!G22</f>
        <v>0</v>
      </c>
      <c r="G84" s="139">
        <f>'DISPATCH DEPARTMENT'!H22</f>
        <v>202240.89</v>
      </c>
      <c r="H84" s="139">
        <f>'DISPATCH DEPARTMENT'!I22</f>
        <v>284349.41304605262</v>
      </c>
      <c r="I84" s="139"/>
      <c r="J84" s="139">
        <f>'DISPATCH DEPARTMENT'!K22</f>
        <v>345816</v>
      </c>
      <c r="K84" s="140"/>
      <c r="L84" s="140"/>
      <c r="M84" s="141"/>
    </row>
    <row r="85" spans="1:15" s="124" customFormat="1" ht="15" customHeight="1" x14ac:dyDescent="0.2">
      <c r="A85" s="165" t="s">
        <v>808</v>
      </c>
      <c r="B85" s="139">
        <f>'DISPATCH DEPARTMENT'!C26</f>
        <v>2000</v>
      </c>
      <c r="C85" s="139">
        <f>'DISPATCH DEPARTMENT'!D26</f>
        <v>3200</v>
      </c>
      <c r="D85" s="139"/>
      <c r="E85" s="139">
        <f>'DISPATCH DEPARTMENT'!F26</f>
        <v>2500</v>
      </c>
      <c r="F85" s="139">
        <f>'DISPATCH DEPARTMENT'!G26</f>
        <v>0</v>
      </c>
      <c r="G85" s="139">
        <f>'DISPATCH DEPARTMENT'!H26</f>
        <v>432.04</v>
      </c>
      <c r="H85" s="139">
        <f>'DISPATCH DEPARTMENT'!I26</f>
        <v>2500</v>
      </c>
      <c r="I85" s="139"/>
      <c r="J85" s="139">
        <f>'DISPATCH DEPARTMENT'!K26</f>
        <v>4000</v>
      </c>
      <c r="K85" s="142"/>
      <c r="L85" s="142"/>
      <c r="M85" s="142"/>
    </row>
    <row r="86" spans="1:15" s="124" customFormat="1" ht="15" customHeight="1" x14ac:dyDescent="0.2">
      <c r="A86" s="165" t="s">
        <v>779</v>
      </c>
      <c r="B86" s="139">
        <f>'DISPATCH DEPARTMENT'!C42</f>
        <v>7790</v>
      </c>
      <c r="C86" s="139">
        <f>'DISPATCH DEPARTMENT'!D42</f>
        <v>18932.61</v>
      </c>
      <c r="D86" s="139"/>
      <c r="E86" s="139">
        <f>'DISPATCH DEPARTMENT'!F42</f>
        <v>22910</v>
      </c>
      <c r="F86" s="139">
        <f>'DISPATCH DEPARTMENT'!G42</f>
        <v>0</v>
      </c>
      <c r="G86" s="139">
        <f>'DISPATCH DEPARTMENT'!H42</f>
        <v>14756.630000000001</v>
      </c>
      <c r="H86" s="139">
        <f>'DISPATCH DEPARTMENT'!I42</f>
        <v>21850.639999999999</v>
      </c>
      <c r="I86" s="139"/>
      <c r="J86" s="139">
        <f>'DISPATCH DEPARTMENT'!K42</f>
        <v>22340</v>
      </c>
      <c r="K86" s="139"/>
      <c r="L86" s="142"/>
      <c r="M86" s="142"/>
    </row>
    <row r="87" spans="1:15" s="124" customFormat="1" ht="15" customHeight="1" x14ac:dyDescent="0.2">
      <c r="A87" s="165" t="s">
        <v>782</v>
      </c>
      <c r="B87" s="139">
        <f>'DISPATCH DEPARTMENT'!C46</f>
        <v>750</v>
      </c>
      <c r="C87" s="139">
        <f>'DISPATCH DEPARTMENT'!D46</f>
        <v>671.48</v>
      </c>
      <c r="D87" s="139"/>
      <c r="E87" s="139">
        <f>'DISPATCH DEPARTMENT'!F46</f>
        <v>750</v>
      </c>
      <c r="F87" s="139">
        <f>'DISPATCH DEPARTMENT'!G46</f>
        <v>0</v>
      </c>
      <c r="G87" s="139">
        <f>'DISPATCH DEPARTMENT'!H46</f>
        <v>607.22</v>
      </c>
      <c r="H87" s="139">
        <f>'DISPATCH DEPARTMENT'!I46</f>
        <v>750</v>
      </c>
      <c r="I87" s="139"/>
      <c r="J87" s="139">
        <f>'DISPATCH DEPARTMENT'!K46</f>
        <v>750</v>
      </c>
      <c r="K87" s="142"/>
      <c r="L87" s="142"/>
      <c r="M87" s="142"/>
    </row>
    <row r="88" spans="1:15" s="124" customFormat="1" ht="15" customHeight="1" x14ac:dyDescent="0.2">
      <c r="A88" s="165" t="s">
        <v>784</v>
      </c>
      <c r="B88" s="139">
        <f>'DISPATCH DEPARTMENT'!C50</f>
        <v>0</v>
      </c>
      <c r="C88" s="139">
        <f>'DISPATCH DEPARTMENT'!D50</f>
        <v>665.98</v>
      </c>
      <c r="D88" s="139"/>
      <c r="E88" s="139">
        <f>'DISPATCH DEPARTMENT'!F50</f>
        <v>500</v>
      </c>
      <c r="F88" s="139">
        <f>'DISPATCH DEPARTMENT'!G50</f>
        <v>0</v>
      </c>
      <c r="G88" s="139">
        <f>'DISPATCH DEPARTMENT'!H50</f>
        <v>2848.66</v>
      </c>
      <c r="H88" s="139">
        <f>'DISPATCH DEPARTMENT'!I50</f>
        <v>3500</v>
      </c>
      <c r="I88" s="139"/>
      <c r="J88" s="139">
        <f>'DISPATCH DEPARTMENT'!K50</f>
        <v>3500</v>
      </c>
      <c r="K88" s="142"/>
      <c r="L88" s="142"/>
      <c r="M88" s="142"/>
    </row>
    <row r="89" spans="1:15" s="124" customFormat="1" ht="15" customHeight="1" x14ac:dyDescent="0.2">
      <c r="A89" s="165" t="s">
        <v>786</v>
      </c>
      <c r="B89" s="139">
        <f>'DISPATCH DEPARTMENT'!C56</f>
        <v>1400</v>
      </c>
      <c r="C89" s="139">
        <f>'DISPATCH DEPARTMENT'!D56</f>
        <v>1128.6400000000001</v>
      </c>
      <c r="D89" s="139"/>
      <c r="E89" s="139">
        <f>'DISPATCH DEPARTMENT'!F56</f>
        <v>1150</v>
      </c>
      <c r="F89" s="139">
        <f>'DISPATCH DEPARTMENT'!G56</f>
        <v>0</v>
      </c>
      <c r="G89" s="139">
        <f>'DISPATCH DEPARTMENT'!H56</f>
        <v>572.78</v>
      </c>
      <c r="H89" s="139">
        <f>'DISPATCH DEPARTMENT'!I56</f>
        <v>1322.78</v>
      </c>
      <c r="I89" s="139"/>
      <c r="J89" s="139">
        <f>'DISPATCH DEPARTMENT'!K56</f>
        <v>2050</v>
      </c>
      <c r="K89" s="142"/>
      <c r="L89" s="142"/>
      <c r="M89" s="142"/>
    </row>
    <row r="90" spans="1:15" s="124" customFormat="1" ht="15" customHeight="1" x14ac:dyDescent="0.2">
      <c r="A90" s="165" t="s">
        <v>791</v>
      </c>
      <c r="B90" s="139">
        <f>'DISPATCH DEPARTMENT'!C67</f>
        <v>0</v>
      </c>
      <c r="C90" s="139">
        <f>'DISPATCH DEPARTMENT'!D67</f>
        <v>0</v>
      </c>
      <c r="D90" s="139"/>
      <c r="E90" s="139">
        <f>'DISPATCH DEPARTMENT'!F67</f>
        <v>0</v>
      </c>
      <c r="F90" s="139">
        <f>'DISPATCH DEPARTMENT'!G67</f>
        <v>0</v>
      </c>
      <c r="G90" s="139">
        <f>'DISPATCH DEPARTMENT'!H67</f>
        <v>0</v>
      </c>
      <c r="H90" s="139">
        <f>'DISPATCH DEPARTMENT'!I67</f>
        <v>2000</v>
      </c>
      <c r="I90" s="139"/>
      <c r="J90" s="139">
        <f>'DISPATCH DEPARTMENT'!K67</f>
        <v>5000</v>
      </c>
      <c r="K90" s="142"/>
      <c r="L90" s="142"/>
      <c r="M90" s="142"/>
    </row>
    <row r="91" spans="1:15" s="124" customFormat="1" ht="15" customHeight="1" x14ac:dyDescent="0.2">
      <c r="A91" s="165" t="s">
        <v>836</v>
      </c>
      <c r="B91" s="139">
        <f>'DISPATCH DEPARTMENT'!C71</f>
        <v>0</v>
      </c>
      <c r="C91" s="139">
        <f>'DISPATCH DEPARTMENT'!D71</f>
        <v>0</v>
      </c>
      <c r="D91" s="139"/>
      <c r="E91" s="139">
        <f>'DISPATCH DEPARTMENT'!F71</f>
        <v>0</v>
      </c>
      <c r="F91" s="139">
        <f>'DISPATCH DEPARTMENT'!G71</f>
        <v>0</v>
      </c>
      <c r="G91" s="139">
        <f>'DISPATCH DEPARTMENT'!H71</f>
        <v>0</v>
      </c>
      <c r="H91" s="139">
        <f>'DISPATCH DEPARTMENT'!I71</f>
        <v>0</v>
      </c>
      <c r="I91" s="139"/>
      <c r="J91" s="139">
        <f>'DISPATCH DEPARTMENT'!K71</f>
        <v>0</v>
      </c>
      <c r="K91" s="142"/>
      <c r="L91" s="142"/>
      <c r="M91" s="142"/>
    </row>
    <row r="92" spans="1:15" s="124" customFormat="1" ht="15.75" customHeight="1" thickBot="1" x14ac:dyDescent="0.25">
      <c r="A92" s="173" t="s">
        <v>875</v>
      </c>
      <c r="B92" s="143">
        <f>SUM(B84:B91)</f>
        <v>178798</v>
      </c>
      <c r="C92" s="143">
        <f t="shared" ref="C92" si="11">SUM(C84:C91)</f>
        <v>222765.78000000003</v>
      </c>
      <c r="D92" s="144"/>
      <c r="E92" s="143">
        <f t="shared" ref="E92:H92" si="12">SUM(E84:E91)</f>
        <v>355745</v>
      </c>
      <c r="F92" s="143">
        <f t="shared" si="12"/>
        <v>0</v>
      </c>
      <c r="G92" s="143">
        <f t="shared" si="12"/>
        <v>221458.22000000003</v>
      </c>
      <c r="H92" s="143">
        <f t="shared" si="12"/>
        <v>316272.83304605266</v>
      </c>
      <c r="I92" s="144"/>
      <c r="J92" s="143">
        <f t="shared" ref="J92" si="13">SUM(J84:J91)</f>
        <v>383456</v>
      </c>
      <c r="K92" s="128"/>
      <c r="L92" s="128"/>
      <c r="M92" s="145"/>
    </row>
    <row r="93" spans="1:15" s="1" customFormat="1" ht="9.9499999999999993" customHeight="1" thickTop="1" x14ac:dyDescent="0.2">
      <c r="A93" s="158"/>
      <c r="B93" s="124"/>
      <c r="C93" s="124"/>
      <c r="D93" s="124"/>
      <c r="E93" s="131"/>
      <c r="F93" s="131"/>
      <c r="G93" s="131"/>
      <c r="H93" s="131"/>
      <c r="I93" s="131"/>
      <c r="J93" s="131"/>
      <c r="K93" s="131"/>
      <c r="L93" s="131"/>
      <c r="M93" s="136"/>
      <c r="N93" s="137"/>
      <c r="O93" s="138"/>
    </row>
    <row r="94" spans="1:15" s="124" customFormat="1" ht="15" customHeight="1" x14ac:dyDescent="0.2">
      <c r="A94" s="177" t="s">
        <v>404</v>
      </c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</row>
    <row r="95" spans="1:15" s="124" customFormat="1" ht="15" customHeight="1" x14ac:dyDescent="0.2">
      <c r="A95" s="172" t="s">
        <v>801</v>
      </c>
      <c r="B95" s="139">
        <f>AMUBULANCE!C22</f>
        <v>44866</v>
      </c>
      <c r="C95" s="139">
        <f>AMUBULANCE!D22</f>
        <v>43247.8</v>
      </c>
      <c r="D95" s="139"/>
      <c r="E95" s="139">
        <f>AMUBULANCE!F22</f>
        <v>47422</v>
      </c>
      <c r="F95" s="139">
        <f>AMUBULANCE!G22</f>
        <v>0</v>
      </c>
      <c r="G95" s="139">
        <f>AMUBULANCE!H22</f>
        <v>50534.74</v>
      </c>
      <c r="H95" s="139">
        <f>AMUBULANCE!I22</f>
        <v>69239.288820000002</v>
      </c>
      <c r="I95" s="139"/>
      <c r="J95" s="139">
        <f>AMUBULANCE!K22</f>
        <v>65255</v>
      </c>
      <c r="K95" s="140"/>
      <c r="L95" s="140"/>
      <c r="M95" s="141"/>
    </row>
    <row r="96" spans="1:15" s="124" customFormat="1" ht="15" customHeight="1" x14ac:dyDescent="0.2">
      <c r="A96" s="165" t="s">
        <v>808</v>
      </c>
      <c r="B96" s="139">
        <f>AMUBULANCE!C27</f>
        <v>16000</v>
      </c>
      <c r="C96" s="139">
        <f>AMUBULANCE!D27</f>
        <v>3851.42</v>
      </c>
      <c r="D96" s="139"/>
      <c r="E96" s="139">
        <f>AMUBULANCE!F27</f>
        <v>10000</v>
      </c>
      <c r="F96" s="139">
        <f>AMUBULANCE!G27</f>
        <v>0</v>
      </c>
      <c r="G96" s="139">
        <f>AMUBULANCE!H27</f>
        <v>6127.52</v>
      </c>
      <c r="H96" s="139">
        <f>AMUBULANCE!I27</f>
        <v>7864.24</v>
      </c>
      <c r="I96" s="139"/>
      <c r="J96" s="139">
        <f>AMUBULANCE!K27</f>
        <v>9000</v>
      </c>
      <c r="K96" s="142"/>
      <c r="L96" s="142"/>
      <c r="M96" s="142"/>
    </row>
    <row r="97" spans="1:15" s="124" customFormat="1" ht="15" customHeight="1" x14ac:dyDescent="0.2">
      <c r="A97" s="165" t="s">
        <v>779</v>
      </c>
      <c r="B97" s="139">
        <f>AMUBULANCE!C37</f>
        <v>35000</v>
      </c>
      <c r="C97" s="139">
        <f>AMUBULANCE!D37</f>
        <v>59226.38</v>
      </c>
      <c r="D97" s="139"/>
      <c r="E97" s="139">
        <f>AMUBULANCE!F37</f>
        <v>53080</v>
      </c>
      <c r="F97" s="139">
        <f>AMUBULANCE!G37</f>
        <v>0</v>
      </c>
      <c r="G97" s="139">
        <f>AMUBULANCE!H37</f>
        <v>34095.58</v>
      </c>
      <c r="H97" s="139">
        <f>AMUBULANCE!I37</f>
        <v>45435.573333333334</v>
      </c>
      <c r="I97" s="139"/>
      <c r="J97" s="139">
        <f>AMUBULANCE!K37</f>
        <v>57050</v>
      </c>
      <c r="K97" s="139"/>
      <c r="L97" s="142"/>
      <c r="M97" s="142"/>
    </row>
    <row r="98" spans="1:15" s="124" customFormat="1" ht="15" customHeight="1" x14ac:dyDescent="0.2">
      <c r="A98" s="165" t="s">
        <v>782</v>
      </c>
      <c r="B98" s="139">
        <f>AMUBULANCE!C45</f>
        <v>37300</v>
      </c>
      <c r="C98" s="139">
        <f>AMUBULANCE!D45</f>
        <v>39952.42</v>
      </c>
      <c r="D98" s="139"/>
      <c r="E98" s="139">
        <f>AMUBULANCE!F45</f>
        <v>34550</v>
      </c>
      <c r="F98" s="139">
        <f>AMUBULANCE!G45</f>
        <v>0</v>
      </c>
      <c r="G98" s="139">
        <f>AMUBULANCE!H45</f>
        <v>25829.57</v>
      </c>
      <c r="H98" s="139">
        <f>AMUBULANCE!I45</f>
        <v>31894.906666666669</v>
      </c>
      <c r="I98" s="139"/>
      <c r="J98" s="139">
        <f>AMUBULANCE!K45</f>
        <v>40385</v>
      </c>
      <c r="K98" s="142"/>
      <c r="L98" s="142"/>
      <c r="M98" s="142"/>
    </row>
    <row r="99" spans="1:15" s="124" customFormat="1" ht="15" customHeight="1" x14ac:dyDescent="0.2">
      <c r="A99" s="165" t="s">
        <v>784</v>
      </c>
      <c r="B99" s="139">
        <f>AMUBULANCE!C49</f>
        <v>10000</v>
      </c>
      <c r="C99" s="139">
        <f>AMUBULANCE!D49</f>
        <v>9125.59</v>
      </c>
      <c r="D99" s="139"/>
      <c r="E99" s="139">
        <f>AMUBULANCE!F49</f>
        <v>10000</v>
      </c>
      <c r="F99" s="139">
        <f>AMUBULANCE!G49</f>
        <v>0</v>
      </c>
      <c r="G99" s="139">
        <f>AMUBULANCE!H49</f>
        <v>6533.5</v>
      </c>
      <c r="H99" s="139">
        <f>AMUBULANCE!I49</f>
        <v>10000</v>
      </c>
      <c r="I99" s="139"/>
      <c r="J99" s="139">
        <f>AMUBULANCE!K49</f>
        <v>8000</v>
      </c>
      <c r="K99" s="142"/>
      <c r="L99" s="142"/>
      <c r="M99" s="142"/>
    </row>
    <row r="100" spans="1:15" s="124" customFormat="1" ht="15" customHeight="1" x14ac:dyDescent="0.2">
      <c r="A100" s="165" t="s">
        <v>786</v>
      </c>
      <c r="B100" s="139">
        <f>AMUBULANCE!C55</f>
        <v>2500</v>
      </c>
      <c r="C100" s="139">
        <f>AMUBULANCE!D55</f>
        <v>2453.1400000000003</v>
      </c>
      <c r="D100" s="139"/>
      <c r="E100" s="139">
        <f>AMUBULANCE!F55</f>
        <v>2500</v>
      </c>
      <c r="F100" s="139">
        <f>AMUBULANCE!G55</f>
        <v>0</v>
      </c>
      <c r="G100" s="139">
        <f>AMUBULANCE!H55</f>
        <v>1709.1</v>
      </c>
      <c r="H100" s="139">
        <f>AMUBULANCE!I55</f>
        <v>2206.2666666666664</v>
      </c>
      <c r="I100" s="139"/>
      <c r="J100" s="139">
        <f>AMUBULANCE!K55</f>
        <v>27000</v>
      </c>
      <c r="K100" s="142"/>
      <c r="L100" s="142"/>
      <c r="M100" s="142"/>
    </row>
    <row r="101" spans="1:15" s="124" customFormat="1" ht="15" customHeight="1" x14ac:dyDescent="0.2">
      <c r="A101" s="165" t="s">
        <v>791</v>
      </c>
      <c r="B101" s="139">
        <f>AMUBULANCE!C61</f>
        <v>232416</v>
      </c>
      <c r="C101" s="139">
        <f>AMUBULANCE!D61</f>
        <v>262461.51</v>
      </c>
      <c r="D101" s="139"/>
      <c r="E101" s="139">
        <f>AMUBULANCE!F61</f>
        <v>0</v>
      </c>
      <c r="F101" s="139">
        <f>AMUBULANCE!G61</f>
        <v>45000</v>
      </c>
      <c r="G101" s="139">
        <v>0</v>
      </c>
      <c r="H101" s="139">
        <f>AMUBULANCE!I61</f>
        <v>45000</v>
      </c>
      <c r="I101" s="139"/>
      <c r="J101" s="139">
        <f>AMUBULANCE!K61</f>
        <v>0</v>
      </c>
      <c r="K101" s="142"/>
      <c r="L101" s="142"/>
      <c r="M101" s="142"/>
    </row>
    <row r="102" spans="1:15" s="124" customFormat="1" ht="15" customHeight="1" x14ac:dyDescent="0.2">
      <c r="A102" s="165" t="s">
        <v>836</v>
      </c>
      <c r="B102" s="139">
        <f>AMUBULANCE!C65</f>
        <v>0</v>
      </c>
      <c r="C102" s="139">
        <f>AMUBULANCE!D65</f>
        <v>0</v>
      </c>
      <c r="D102" s="139"/>
      <c r="E102" s="139">
        <f>AMUBULANCE!F65</f>
        <v>0</v>
      </c>
      <c r="F102" s="139">
        <f>AMUBULANCE!G65</f>
        <v>0</v>
      </c>
      <c r="G102" s="139">
        <f>AMUBULANCE!H65</f>
        <v>0</v>
      </c>
      <c r="H102" s="139">
        <f>AMUBULANCE!I65</f>
        <v>0</v>
      </c>
      <c r="I102" s="139"/>
      <c r="J102" s="139">
        <f>AMUBULANCE!K65</f>
        <v>0</v>
      </c>
      <c r="K102" s="142"/>
      <c r="L102" s="142"/>
      <c r="M102" s="142"/>
    </row>
    <row r="103" spans="1:15" s="124" customFormat="1" ht="15.75" customHeight="1" thickBot="1" x14ac:dyDescent="0.25">
      <c r="A103" s="173" t="s">
        <v>884</v>
      </c>
      <c r="B103" s="143">
        <f>SUM(B95:B102)</f>
        <v>378082</v>
      </c>
      <c r="C103" s="143">
        <f t="shared" ref="C103" si="14">SUM(C95:C102)</f>
        <v>420318.26</v>
      </c>
      <c r="D103" s="144"/>
      <c r="E103" s="143">
        <f t="shared" ref="E103:H103" si="15">SUM(E95:E102)</f>
        <v>157552</v>
      </c>
      <c r="F103" s="143">
        <f t="shared" si="15"/>
        <v>45000</v>
      </c>
      <c r="G103" s="143">
        <f t="shared" si="15"/>
        <v>124830.01000000001</v>
      </c>
      <c r="H103" s="143">
        <f t="shared" si="15"/>
        <v>211640.27548666668</v>
      </c>
      <c r="I103" s="144"/>
      <c r="J103" s="143">
        <f t="shared" ref="J103" si="16">SUM(J95:J102)</f>
        <v>206690</v>
      </c>
      <c r="K103" s="128"/>
      <c r="L103" s="128"/>
      <c r="M103" s="145"/>
    </row>
    <row r="104" spans="1:15" s="1" customFormat="1" ht="9.9499999999999993" customHeight="1" thickTop="1" x14ac:dyDescent="0.2">
      <c r="A104" s="158"/>
      <c r="B104" s="124"/>
      <c r="C104" s="124"/>
      <c r="D104" s="124"/>
      <c r="E104" s="131"/>
      <c r="F104" s="131"/>
      <c r="G104" s="131"/>
      <c r="H104" s="131"/>
      <c r="I104" s="131"/>
      <c r="J104" s="131"/>
      <c r="K104" s="131"/>
      <c r="L104" s="131"/>
      <c r="M104" s="136"/>
      <c r="N104" s="137"/>
      <c r="O104" s="138"/>
    </row>
    <row r="105" spans="1:15" s="124" customFormat="1" ht="15" customHeight="1" x14ac:dyDescent="0.2">
      <c r="A105" s="177" t="s">
        <v>451</v>
      </c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</row>
    <row r="106" spans="1:15" s="124" customFormat="1" ht="15" customHeight="1" x14ac:dyDescent="0.2">
      <c r="A106" s="172" t="s">
        <v>801</v>
      </c>
      <c r="B106" s="139">
        <f>'PUBLIC WORKS'!C22</f>
        <v>179776</v>
      </c>
      <c r="C106" s="139">
        <f>'PUBLIC WORKS'!D22</f>
        <v>138682.35999999999</v>
      </c>
      <c r="D106" s="139"/>
      <c r="E106" s="139">
        <f>'PUBLIC WORKS'!F22</f>
        <v>159189</v>
      </c>
      <c r="F106" s="139">
        <f>'PUBLIC WORKS'!G22</f>
        <v>0</v>
      </c>
      <c r="G106" s="139">
        <f>'PUBLIC WORKS'!H22</f>
        <v>126610.35999999999</v>
      </c>
      <c r="H106" s="139">
        <f>'PUBLIC WORKS'!I22</f>
        <v>173256.28210526315</v>
      </c>
      <c r="I106" s="139"/>
      <c r="J106" s="139">
        <f>'PUBLIC WORKS'!K22</f>
        <v>214695</v>
      </c>
      <c r="K106" s="140"/>
      <c r="L106" s="140"/>
      <c r="M106" s="141"/>
    </row>
    <row r="107" spans="1:15" s="124" customFormat="1" ht="15" customHeight="1" x14ac:dyDescent="0.2">
      <c r="A107" s="165" t="s">
        <v>808</v>
      </c>
      <c r="B107" s="139">
        <f>'PUBLIC WORKS'!C26</f>
        <v>3000</v>
      </c>
      <c r="C107" s="139">
        <f>'PUBLIC WORKS'!D26</f>
        <v>913.25</v>
      </c>
      <c r="D107" s="139"/>
      <c r="E107" s="139">
        <f>'PUBLIC WORKS'!F26</f>
        <v>2000</v>
      </c>
      <c r="F107" s="139">
        <f>'PUBLIC WORKS'!G26</f>
        <v>0</v>
      </c>
      <c r="G107" s="139">
        <f>'PUBLIC WORKS'!H26</f>
        <v>1739.57</v>
      </c>
      <c r="H107" s="139">
        <f>'PUBLIC WORKS'!I26</f>
        <v>2000</v>
      </c>
      <c r="I107" s="139"/>
      <c r="J107" s="139">
        <f>'PUBLIC WORKS'!K26</f>
        <v>2000</v>
      </c>
      <c r="K107" s="142"/>
      <c r="L107" s="142"/>
      <c r="M107" s="142"/>
    </row>
    <row r="108" spans="1:15" s="124" customFormat="1" ht="15" customHeight="1" x14ac:dyDescent="0.2">
      <c r="A108" s="165" t="s">
        <v>779</v>
      </c>
      <c r="B108" s="139">
        <f>'PUBLIC WORKS'!C40</f>
        <v>31800</v>
      </c>
      <c r="C108" s="139">
        <f>'PUBLIC WORKS'!D40</f>
        <v>37613.82</v>
      </c>
      <c r="D108" s="139"/>
      <c r="E108" s="139">
        <f>'PUBLIC WORKS'!F40</f>
        <v>36380</v>
      </c>
      <c r="F108" s="139">
        <f>'PUBLIC WORKS'!G40</f>
        <v>0</v>
      </c>
      <c r="G108" s="139">
        <f>'PUBLIC WORKS'!H40</f>
        <v>23844.6</v>
      </c>
      <c r="H108" s="139">
        <f>'PUBLIC WORKS'!I40</f>
        <v>31792.799999999999</v>
      </c>
      <c r="I108" s="139"/>
      <c r="J108" s="139">
        <f>'PUBLIC WORKS'!K40</f>
        <v>32780</v>
      </c>
      <c r="K108" s="139"/>
      <c r="L108" s="142"/>
      <c r="M108" s="142"/>
    </row>
    <row r="109" spans="1:15" s="124" customFormat="1" ht="15" customHeight="1" x14ac:dyDescent="0.2">
      <c r="A109" s="165" t="s">
        <v>782</v>
      </c>
      <c r="B109" s="139">
        <f>'PUBLIC WORKS'!C48</f>
        <v>45000</v>
      </c>
      <c r="C109" s="139">
        <f>'PUBLIC WORKS'!D48</f>
        <v>38833.35</v>
      </c>
      <c r="D109" s="139"/>
      <c r="E109" s="139">
        <f>'PUBLIC WORKS'!F48</f>
        <v>37845</v>
      </c>
      <c r="F109" s="139">
        <f>'PUBLIC WORKS'!G48</f>
        <v>0</v>
      </c>
      <c r="G109" s="139">
        <f>'PUBLIC WORKS'!H48</f>
        <v>17575.59</v>
      </c>
      <c r="H109" s="139">
        <f>'PUBLIC WORKS'!I48</f>
        <v>23407.469999999998</v>
      </c>
      <c r="I109" s="139"/>
      <c r="J109" s="139">
        <f>'PUBLIC WORKS'!K48</f>
        <v>33775</v>
      </c>
      <c r="K109" s="142"/>
      <c r="L109" s="142"/>
      <c r="M109" s="142"/>
    </row>
    <row r="110" spans="1:15" s="124" customFormat="1" ht="15" customHeight="1" x14ac:dyDescent="0.2">
      <c r="A110" s="165" t="s">
        <v>784</v>
      </c>
      <c r="B110" s="139">
        <f>'PUBLIC WORKS'!C59</f>
        <v>24900</v>
      </c>
      <c r="C110" s="139">
        <f>'PUBLIC WORKS'!D59</f>
        <v>52049.36</v>
      </c>
      <c r="D110" s="139"/>
      <c r="E110" s="139">
        <f>'PUBLIC WORKS'!F59</f>
        <v>28205</v>
      </c>
      <c r="F110" s="139">
        <f>'PUBLIC WORKS'!G59</f>
        <v>0</v>
      </c>
      <c r="G110" s="139">
        <f>'PUBLIC WORKS'!H59</f>
        <v>28498.73</v>
      </c>
      <c r="H110" s="139">
        <f>'PUBLIC WORKS'!I59</f>
        <v>32989.216666666667</v>
      </c>
      <c r="I110" s="139"/>
      <c r="J110" s="139">
        <f>'PUBLIC WORKS'!K59</f>
        <v>12350</v>
      </c>
      <c r="K110" s="142"/>
      <c r="L110" s="142"/>
      <c r="M110" s="142"/>
    </row>
    <row r="111" spans="1:15" s="124" customFormat="1" ht="15" customHeight="1" x14ac:dyDescent="0.2">
      <c r="A111" s="165" t="s">
        <v>786</v>
      </c>
      <c r="B111" s="139">
        <f>'PUBLIC WORKS'!C64</f>
        <v>7000</v>
      </c>
      <c r="C111" s="139">
        <f>'PUBLIC WORKS'!D64</f>
        <v>5338.39</v>
      </c>
      <c r="D111" s="139"/>
      <c r="E111" s="139">
        <f>'PUBLIC WORKS'!F64</f>
        <v>5500</v>
      </c>
      <c r="F111" s="139">
        <f>'PUBLIC WORKS'!G64</f>
        <v>0</v>
      </c>
      <c r="G111" s="139">
        <f>'PUBLIC WORKS'!H64</f>
        <v>4523.5</v>
      </c>
      <c r="H111" s="139">
        <f>'PUBLIC WORKS'!I64</f>
        <v>5500</v>
      </c>
      <c r="I111" s="139"/>
      <c r="J111" s="139">
        <f>'PUBLIC WORKS'!K64</f>
        <v>5400</v>
      </c>
      <c r="K111" s="142"/>
      <c r="L111" s="142"/>
      <c r="M111" s="142"/>
    </row>
    <row r="112" spans="1:15" s="124" customFormat="1" ht="15" customHeight="1" x14ac:dyDescent="0.2">
      <c r="A112" s="165" t="s">
        <v>791</v>
      </c>
      <c r="B112" s="139">
        <f>'PUBLIC WORKS'!C68</f>
        <v>0</v>
      </c>
      <c r="C112" s="139">
        <f>'PUBLIC WORKS'!D68</f>
        <v>0</v>
      </c>
      <c r="D112" s="139"/>
      <c r="E112" s="139">
        <f>'PUBLIC WORKS'!F68</f>
        <v>10000</v>
      </c>
      <c r="F112" s="139">
        <f>'PUBLIC WORKS'!G68</f>
        <v>0</v>
      </c>
      <c r="G112" s="139">
        <f>'PUBLIC WORKS'!H68</f>
        <v>6667.75</v>
      </c>
      <c r="H112" s="139">
        <f>'PUBLIC WORKS'!I68</f>
        <v>10000</v>
      </c>
      <c r="I112" s="139"/>
      <c r="J112" s="139">
        <f>'PUBLIC WORKS'!K68</f>
        <v>7500</v>
      </c>
      <c r="K112" s="142"/>
      <c r="L112" s="142"/>
      <c r="M112" s="142"/>
    </row>
    <row r="113" spans="1:15" s="124" customFormat="1" ht="15" customHeight="1" x14ac:dyDescent="0.2">
      <c r="A113" s="165" t="s">
        <v>836</v>
      </c>
      <c r="B113" s="139">
        <f>'PUBLIC WORKS'!C72</f>
        <v>10694</v>
      </c>
      <c r="C113" s="139">
        <f>'PUBLIC WORKS'!D72</f>
        <v>9202</v>
      </c>
      <c r="D113" s="139"/>
      <c r="E113" s="139">
        <f>'PUBLIC WORKS'!F72</f>
        <v>0</v>
      </c>
      <c r="F113" s="139">
        <f>'PUBLIC WORKS'!G72</f>
        <v>0</v>
      </c>
      <c r="G113" s="139">
        <f>'PUBLIC WORKS'!H72</f>
        <v>1</v>
      </c>
      <c r="H113" s="139">
        <f>'PUBLIC WORKS'!I72</f>
        <v>1</v>
      </c>
      <c r="I113" s="139"/>
      <c r="J113" s="139">
        <f>'PUBLIC WORKS'!K72</f>
        <v>0</v>
      </c>
      <c r="K113" s="142"/>
      <c r="L113" s="142"/>
      <c r="M113" s="142"/>
    </row>
    <row r="114" spans="1:15" s="124" customFormat="1" ht="21.75" thickBot="1" x14ac:dyDescent="0.25">
      <c r="A114" s="173" t="s">
        <v>879</v>
      </c>
      <c r="B114" s="143">
        <f>SUM(B106:B113)</f>
        <v>302170</v>
      </c>
      <c r="C114" s="143">
        <f t="shared" ref="C114" si="17">SUM(C106:C113)</f>
        <v>282632.53000000003</v>
      </c>
      <c r="D114" s="144"/>
      <c r="E114" s="143">
        <f t="shared" ref="E114:H114" si="18">SUM(E106:E113)</f>
        <v>279119</v>
      </c>
      <c r="F114" s="143">
        <f t="shared" si="18"/>
        <v>0</v>
      </c>
      <c r="G114" s="143">
        <f t="shared" si="18"/>
        <v>209461.1</v>
      </c>
      <c r="H114" s="143">
        <f t="shared" si="18"/>
        <v>278946.76877192978</v>
      </c>
      <c r="I114" s="144"/>
      <c r="J114" s="143">
        <f t="shared" ref="J114" si="19">SUM(J106:J113)</f>
        <v>308500</v>
      </c>
      <c r="K114" s="128"/>
      <c r="L114" s="128"/>
      <c r="M114" s="145"/>
    </row>
    <row r="115" spans="1:15" s="1" customFormat="1" ht="9.9499999999999993" customHeight="1" thickTop="1" x14ac:dyDescent="0.2">
      <c r="A115" s="158"/>
      <c r="B115" s="124"/>
      <c r="C115" s="124"/>
      <c r="D115" s="124"/>
      <c r="E115" s="131"/>
      <c r="F115" s="131"/>
      <c r="G115" s="131"/>
      <c r="H115" s="131"/>
      <c r="I115" s="131"/>
      <c r="J115" s="131"/>
      <c r="K115" s="131"/>
      <c r="L115" s="131"/>
      <c r="M115" s="136"/>
      <c r="N115" s="137"/>
      <c r="O115" s="138"/>
    </row>
    <row r="116" spans="1:15" s="124" customFormat="1" ht="15" customHeight="1" x14ac:dyDescent="0.2">
      <c r="A116" s="177" t="s">
        <v>885</v>
      </c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</row>
    <row r="117" spans="1:15" s="124" customFormat="1" ht="15" customHeight="1" x14ac:dyDescent="0.2">
      <c r="A117" s="172" t="s">
        <v>801</v>
      </c>
      <c r="B117" s="139">
        <f>CEMETERY!C22</f>
        <v>51672</v>
      </c>
      <c r="C117" s="139">
        <f>CEMETERY!D22</f>
        <v>62389.01</v>
      </c>
      <c r="D117" s="139"/>
      <c r="E117" s="139">
        <f>CEMETERY!F22</f>
        <v>78052</v>
      </c>
      <c r="F117" s="139">
        <f>CEMETERY!G22</f>
        <v>0</v>
      </c>
      <c r="G117" s="139">
        <f>CEMETERY!H22</f>
        <v>57280.49</v>
      </c>
      <c r="H117" s="139">
        <f>CEMETERY!I22</f>
        <v>78917.935138421046</v>
      </c>
      <c r="I117" s="139"/>
      <c r="J117" s="139">
        <f>CEMETERY!K22</f>
        <v>83235</v>
      </c>
      <c r="K117" s="140"/>
      <c r="L117" s="140"/>
      <c r="M117" s="141"/>
    </row>
    <row r="118" spans="1:15" s="124" customFormat="1" ht="15" customHeight="1" x14ac:dyDescent="0.2">
      <c r="A118" s="165" t="s">
        <v>779</v>
      </c>
      <c r="B118" s="139">
        <f>CEMETERY!C32</f>
        <v>4100</v>
      </c>
      <c r="C118" s="139">
        <f>CEMETERY!D32</f>
        <v>4982.3599999999997</v>
      </c>
      <c r="D118" s="139"/>
      <c r="E118" s="139">
        <f>CEMETERY!F32</f>
        <v>6745</v>
      </c>
      <c r="F118" s="139">
        <f>CEMETERY!G32</f>
        <v>0</v>
      </c>
      <c r="G118" s="139">
        <f>CEMETERY!H32</f>
        <v>4255.920000000001</v>
      </c>
      <c r="H118" s="139">
        <f>CEMETERY!I32</f>
        <v>5506.84</v>
      </c>
      <c r="I118" s="139"/>
      <c r="J118" s="139">
        <f>CEMETERY!K32</f>
        <v>7010</v>
      </c>
      <c r="K118" s="139"/>
      <c r="L118" s="142"/>
      <c r="M118" s="142"/>
    </row>
    <row r="119" spans="1:15" s="124" customFormat="1" ht="15" customHeight="1" x14ac:dyDescent="0.2">
      <c r="A119" s="165" t="s">
        <v>782</v>
      </c>
      <c r="B119" s="139">
        <f>CEMETERY!C38</f>
        <v>3500</v>
      </c>
      <c r="C119" s="139">
        <f>CEMETERY!D38</f>
        <v>4489.21</v>
      </c>
      <c r="D119" s="139"/>
      <c r="E119" s="139">
        <f>CEMETERY!F38</f>
        <v>4900</v>
      </c>
      <c r="F119" s="139">
        <f>CEMETERY!G38</f>
        <v>0</v>
      </c>
      <c r="G119" s="139">
        <f>CEMETERY!H38</f>
        <v>6373.3099999999995</v>
      </c>
      <c r="H119" s="139">
        <f>CEMETERY!I38</f>
        <v>8497.746666666666</v>
      </c>
      <c r="I119" s="139"/>
      <c r="J119" s="139">
        <f>CEMETERY!K38</f>
        <v>8850</v>
      </c>
      <c r="K119" s="142"/>
      <c r="L119" s="142"/>
      <c r="M119" s="142"/>
    </row>
    <row r="120" spans="1:15" s="124" customFormat="1" ht="15" customHeight="1" x14ac:dyDescent="0.2">
      <c r="A120" s="165" t="s">
        <v>784</v>
      </c>
      <c r="B120" s="139">
        <f>CEMETERY!C43</f>
        <v>0</v>
      </c>
      <c r="C120" s="139">
        <f>CEMETERY!D43</f>
        <v>771.58</v>
      </c>
      <c r="D120" s="139"/>
      <c r="E120" s="139">
        <f>CEMETERY!F43</f>
        <v>450</v>
      </c>
      <c r="F120" s="139">
        <f>CEMETERY!G43</f>
        <v>0</v>
      </c>
      <c r="G120" s="139">
        <f>CEMETERY!H43</f>
        <v>181.36</v>
      </c>
      <c r="H120" s="139">
        <f>CEMETERY!I43</f>
        <v>4916.8133333333326</v>
      </c>
      <c r="I120" s="139"/>
      <c r="J120" s="139">
        <f>CEMETERY!K43</f>
        <v>2000</v>
      </c>
      <c r="K120" s="142"/>
      <c r="L120" s="142"/>
      <c r="M120" s="142"/>
    </row>
    <row r="121" spans="1:15" s="124" customFormat="1" ht="15" customHeight="1" x14ac:dyDescent="0.2">
      <c r="A121" s="165" t="s">
        <v>786</v>
      </c>
      <c r="B121" s="139">
        <f>CEMETERY!C48</f>
        <v>0</v>
      </c>
      <c r="C121" s="139">
        <f>CEMETERY!D48</f>
        <v>0</v>
      </c>
      <c r="D121" s="139"/>
      <c r="E121" s="139">
        <f>CEMETERY!F48</f>
        <v>500</v>
      </c>
      <c r="F121" s="139">
        <f>CEMETERY!G48</f>
        <v>0</v>
      </c>
      <c r="G121" s="139">
        <f>CEMETERY!H48</f>
        <v>0</v>
      </c>
      <c r="H121" s="139">
        <f>CEMETERY!I48</f>
        <v>500</v>
      </c>
      <c r="I121" s="139"/>
      <c r="J121" s="139">
        <f>CEMETERY!K48</f>
        <v>500</v>
      </c>
      <c r="K121" s="142"/>
      <c r="L121" s="142"/>
      <c r="M121" s="142"/>
    </row>
    <row r="122" spans="1:15" s="124" customFormat="1" ht="15" customHeight="1" x14ac:dyDescent="0.2">
      <c r="A122" s="165" t="s">
        <v>791</v>
      </c>
      <c r="B122" s="139">
        <f>CEMETERY!C59</f>
        <v>0</v>
      </c>
      <c r="C122" s="139">
        <f>CEMETERY!D59</f>
        <v>0</v>
      </c>
      <c r="D122" s="139"/>
      <c r="E122" s="139">
        <f>CEMETERY!F59</f>
        <v>0</v>
      </c>
      <c r="F122" s="139">
        <f>CEMETERY!G59</f>
        <v>0</v>
      </c>
      <c r="G122" s="139">
        <f>CEMETERY!H59</f>
        <v>0</v>
      </c>
      <c r="H122" s="139">
        <f>CEMETERY!I59</f>
        <v>0</v>
      </c>
      <c r="I122" s="139"/>
      <c r="J122" s="139">
        <f>CEMETERY!K59</f>
        <v>1500</v>
      </c>
      <c r="K122" s="142"/>
      <c r="L122" s="142"/>
      <c r="M122" s="142"/>
    </row>
    <row r="123" spans="1:15" s="124" customFormat="1" ht="15" customHeight="1" x14ac:dyDescent="0.2">
      <c r="A123" s="165" t="s">
        <v>836</v>
      </c>
      <c r="B123" s="139">
        <f>CEMETERY!C63</f>
        <v>0</v>
      </c>
      <c r="C123" s="139">
        <f>CEMETERY!D63</f>
        <v>0</v>
      </c>
      <c r="D123" s="139"/>
      <c r="E123" s="139">
        <f>CEMETERY!F63</f>
        <v>0</v>
      </c>
      <c r="F123" s="139">
        <f>CEMETERY!G63</f>
        <v>0</v>
      </c>
      <c r="G123" s="139">
        <f>CEMETERY!H63</f>
        <v>0</v>
      </c>
      <c r="H123" s="139">
        <f>CEMETERY!I63</f>
        <v>0</v>
      </c>
      <c r="I123" s="139"/>
      <c r="J123" s="139">
        <f>CEMETERY!K63</f>
        <v>0</v>
      </c>
      <c r="K123" s="142"/>
      <c r="L123" s="142"/>
      <c r="M123" s="142"/>
    </row>
    <row r="124" spans="1:15" s="124" customFormat="1" ht="15.75" customHeight="1" thickBot="1" x14ac:dyDescent="0.25">
      <c r="A124" s="173" t="s">
        <v>886</v>
      </c>
      <c r="B124" s="143">
        <f>SUM(B117:B123)</f>
        <v>59272</v>
      </c>
      <c r="C124" s="143">
        <f>SUM(C117:C123)</f>
        <v>72632.160000000003</v>
      </c>
      <c r="D124" s="144"/>
      <c r="E124" s="143">
        <f>SUM(E117:E123)</f>
        <v>90647</v>
      </c>
      <c r="F124" s="143">
        <f>SUM(F117:F123)</f>
        <v>0</v>
      </c>
      <c r="G124" s="143">
        <f>SUM(G117:G123)</f>
        <v>68091.08</v>
      </c>
      <c r="H124" s="143">
        <f>SUM(H117:H123)</f>
        <v>98339.335138421055</v>
      </c>
      <c r="I124" s="144"/>
      <c r="J124" s="143">
        <f>SUM(J117:J123)</f>
        <v>103095</v>
      </c>
      <c r="K124" s="128"/>
      <c r="L124" s="128"/>
      <c r="M124" s="145"/>
    </row>
    <row r="125" spans="1:15" s="1" customFormat="1" ht="9.9499999999999993" customHeight="1" thickTop="1" x14ac:dyDescent="0.2">
      <c r="A125" s="158"/>
      <c r="B125" s="124"/>
      <c r="C125" s="124"/>
      <c r="D125" s="124"/>
      <c r="E125" s="131"/>
      <c r="F125" s="131"/>
      <c r="G125" s="131"/>
      <c r="H125" s="131"/>
      <c r="I125" s="131"/>
      <c r="J125" s="131"/>
      <c r="K125" s="131"/>
      <c r="L125" s="131"/>
      <c r="M125" s="136"/>
      <c r="N125" s="137"/>
      <c r="O125" s="138"/>
    </row>
    <row r="126" spans="1:15" s="124" customFormat="1" ht="15" customHeight="1" x14ac:dyDescent="0.2">
      <c r="A126" s="177" t="s">
        <v>888</v>
      </c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</row>
    <row r="127" spans="1:15" s="124" customFormat="1" ht="15" customHeight="1" x14ac:dyDescent="0.2">
      <c r="A127" s="172" t="s">
        <v>801</v>
      </c>
      <c r="B127" s="139">
        <f>'PARKS &amp; RECREATION'!C21</f>
        <v>41439</v>
      </c>
      <c r="C127" s="139">
        <f>'PARKS &amp; RECREATION'!D21</f>
        <v>73135.87999999999</v>
      </c>
      <c r="D127" s="139"/>
      <c r="E127" s="139">
        <f>'PARKS &amp; RECREATION'!F21</f>
        <v>162129</v>
      </c>
      <c r="F127" s="139">
        <f>'PARKS &amp; RECREATION'!G21</f>
        <v>0</v>
      </c>
      <c r="G127" s="139">
        <f>'PARKS &amp; RECREATION'!H21</f>
        <v>108373.12</v>
      </c>
      <c r="H127" s="139">
        <f>'PARKS &amp; RECREATION'!I21</f>
        <v>148579.44497842106</v>
      </c>
      <c r="I127" s="139"/>
      <c r="J127" s="139">
        <f>'PARKS &amp; RECREATION'!K21</f>
        <v>180235</v>
      </c>
      <c r="K127" s="140"/>
      <c r="L127" s="140"/>
      <c r="M127" s="141"/>
    </row>
    <row r="128" spans="1:15" s="124" customFormat="1" ht="15" customHeight="1" x14ac:dyDescent="0.2">
      <c r="A128" s="165" t="s">
        <v>808</v>
      </c>
      <c r="B128" s="139">
        <f>'PARKS &amp; RECREATION'!C25</f>
        <v>0</v>
      </c>
      <c r="C128" s="139">
        <f>'PARKS &amp; RECREATION'!D25</f>
        <v>0</v>
      </c>
      <c r="D128" s="139"/>
      <c r="E128" s="139">
        <f>'PARKS &amp; RECREATION'!F25</f>
        <v>0</v>
      </c>
      <c r="F128" s="139">
        <f>'PARKS &amp; RECREATION'!G25</f>
        <v>0</v>
      </c>
      <c r="G128" s="139">
        <f>'PARKS &amp; RECREATION'!H25</f>
        <v>0</v>
      </c>
      <c r="H128" s="139">
        <f>'PARKS &amp; RECREATION'!I25</f>
        <v>0</v>
      </c>
      <c r="I128" s="139"/>
      <c r="J128" s="139">
        <f>'PARKS &amp; RECREATION'!K25</f>
        <v>100</v>
      </c>
      <c r="K128" s="142"/>
      <c r="L128" s="142"/>
      <c r="M128" s="142"/>
    </row>
    <row r="129" spans="1:15" s="124" customFormat="1" ht="15" customHeight="1" x14ac:dyDescent="0.2">
      <c r="A129" s="165" t="s">
        <v>779</v>
      </c>
      <c r="B129" s="139">
        <f>'PARKS &amp; RECREATION'!C38</f>
        <v>5250</v>
      </c>
      <c r="C129" s="139">
        <f>'PARKS &amp; RECREATION'!D38</f>
        <v>6307.47</v>
      </c>
      <c r="D129" s="139"/>
      <c r="E129" s="139">
        <f>'PARKS &amp; RECREATION'!F38</f>
        <v>7375</v>
      </c>
      <c r="F129" s="139">
        <f>'PARKS &amp; RECREATION'!G38</f>
        <v>0</v>
      </c>
      <c r="G129" s="139">
        <f>'PARKS &amp; RECREATION'!H38</f>
        <v>6328.5199999999995</v>
      </c>
      <c r="H129" s="139">
        <f>'PARKS &amp; RECREATION'!I38</f>
        <v>7368.4466666666667</v>
      </c>
      <c r="I129" s="139"/>
      <c r="J129" s="139">
        <f>'PARKS &amp; RECREATION'!K38</f>
        <v>8480</v>
      </c>
      <c r="K129" s="139"/>
      <c r="L129" s="142"/>
      <c r="M129" s="142"/>
    </row>
    <row r="130" spans="1:15" s="124" customFormat="1" ht="15" customHeight="1" x14ac:dyDescent="0.2">
      <c r="A130" s="165" t="s">
        <v>782</v>
      </c>
      <c r="B130" s="139">
        <f>'PARKS &amp; RECREATION'!C45</f>
        <v>7500</v>
      </c>
      <c r="C130" s="139">
        <f>'PARKS &amp; RECREATION'!D45</f>
        <v>7451.88</v>
      </c>
      <c r="D130" s="139"/>
      <c r="E130" s="139">
        <f>'PARKS &amp; RECREATION'!F45</f>
        <v>12750</v>
      </c>
      <c r="F130" s="139">
        <f>'PARKS &amp; RECREATION'!G45</f>
        <v>0</v>
      </c>
      <c r="G130" s="139">
        <f>'PARKS &amp; RECREATION'!H45</f>
        <v>9671.82</v>
      </c>
      <c r="H130" s="139">
        <f>'PARKS &amp; RECREATION'!I45</f>
        <v>12895.76</v>
      </c>
      <c r="I130" s="139"/>
      <c r="J130" s="139">
        <f>'PARKS &amp; RECREATION'!K45</f>
        <v>13800</v>
      </c>
      <c r="K130" s="142"/>
      <c r="L130" s="142"/>
      <c r="M130" s="142"/>
    </row>
    <row r="131" spans="1:15" s="124" customFormat="1" ht="15" customHeight="1" x14ac:dyDescent="0.2">
      <c r="A131" s="165" t="s">
        <v>784</v>
      </c>
      <c r="B131" s="139">
        <f>'PARKS &amp; RECREATION'!C52</f>
        <v>0</v>
      </c>
      <c r="C131" s="139">
        <f>'PARKS &amp; RECREATION'!D52</f>
        <v>1788.64</v>
      </c>
      <c r="D131" s="139"/>
      <c r="E131" s="139">
        <f>'PARKS &amp; RECREATION'!F52</f>
        <v>4000</v>
      </c>
      <c r="F131" s="139">
        <f>'PARKS &amp; RECREATION'!G52</f>
        <v>0</v>
      </c>
      <c r="G131" s="139">
        <f>'PARKS &amp; RECREATION'!H52</f>
        <v>3544.71</v>
      </c>
      <c r="H131" s="139">
        <f>'PARKS &amp; RECREATION'!I52</f>
        <v>2085.0933333333337</v>
      </c>
      <c r="I131" s="139"/>
      <c r="J131" s="139">
        <f>'PARKS &amp; RECREATION'!K52</f>
        <v>5000</v>
      </c>
      <c r="K131" s="142"/>
      <c r="L131" s="142"/>
      <c r="M131" s="142"/>
    </row>
    <row r="132" spans="1:15" s="124" customFormat="1" ht="15" customHeight="1" x14ac:dyDescent="0.2">
      <c r="A132" s="165" t="s">
        <v>786</v>
      </c>
      <c r="B132" s="139">
        <f>'PARKS &amp; RECREATION'!C64</f>
        <v>18000</v>
      </c>
      <c r="C132" s="139">
        <f>'PARKS &amp; RECREATION'!D64</f>
        <v>9338.0400000000009</v>
      </c>
      <c r="D132" s="139"/>
      <c r="E132" s="139">
        <f>'PARKS &amp; RECREATION'!F64</f>
        <v>14750</v>
      </c>
      <c r="F132" s="139">
        <f>'PARKS &amp; RECREATION'!G64</f>
        <v>0</v>
      </c>
      <c r="G132" s="139">
        <f>'PARKS &amp; RECREATION'!H64</f>
        <v>11360.13</v>
      </c>
      <c r="H132" s="139">
        <f>'PARKS &amp; RECREATION'!I64</f>
        <v>18564.150000000001</v>
      </c>
      <c r="I132" s="139"/>
      <c r="J132" s="139">
        <f>'PARKS &amp; RECREATION'!K64</f>
        <v>18650</v>
      </c>
      <c r="K132" s="142"/>
      <c r="L132" s="142"/>
      <c r="M132" s="142"/>
    </row>
    <row r="133" spans="1:15" s="124" customFormat="1" ht="15" customHeight="1" x14ac:dyDescent="0.2">
      <c r="A133" s="165" t="s">
        <v>791</v>
      </c>
      <c r="B133" s="139">
        <f>'PARKS &amp; RECREATION'!C68</f>
        <v>0</v>
      </c>
      <c r="C133" s="139">
        <f>'PARKS &amp; RECREATION'!D68</f>
        <v>0</v>
      </c>
      <c r="D133" s="139"/>
      <c r="E133" s="139">
        <f>'PARKS &amp; RECREATION'!F68</f>
        <v>0</v>
      </c>
      <c r="F133" s="139">
        <f>'PARKS &amp; RECREATION'!G68</f>
        <v>0</v>
      </c>
      <c r="G133" s="139">
        <f>'PARKS &amp; RECREATION'!H68</f>
        <v>0</v>
      </c>
      <c r="H133" s="139">
        <f>'PARKS &amp; RECREATION'!I68</f>
        <v>0</v>
      </c>
      <c r="I133" s="139"/>
      <c r="J133" s="139">
        <f>'PARKS &amp; RECREATION'!K68</f>
        <v>0</v>
      </c>
      <c r="K133" s="142"/>
      <c r="L133" s="142"/>
      <c r="M133" s="142"/>
    </row>
    <row r="134" spans="1:15" s="124" customFormat="1" ht="15" customHeight="1" x14ac:dyDescent="0.2">
      <c r="A134" s="165" t="s">
        <v>836</v>
      </c>
      <c r="B134" s="139">
        <f>'PARKS &amp; RECREATION'!C72</f>
        <v>0</v>
      </c>
      <c r="C134" s="139">
        <f>'PARKS &amp; RECREATION'!D72</f>
        <v>0</v>
      </c>
      <c r="D134" s="139"/>
      <c r="E134" s="139">
        <f>'PARKS &amp; RECREATION'!F72</f>
        <v>0</v>
      </c>
      <c r="F134" s="139">
        <f>'PARKS &amp; RECREATION'!G72</f>
        <v>0</v>
      </c>
      <c r="G134" s="139">
        <f>'PARKS &amp; RECREATION'!H72</f>
        <v>0</v>
      </c>
      <c r="H134" s="139">
        <f>'PARKS &amp; RECREATION'!I72</f>
        <v>0</v>
      </c>
      <c r="I134" s="139"/>
      <c r="J134" s="139">
        <f>'PARKS &amp; RECREATION'!K72</f>
        <v>0</v>
      </c>
      <c r="K134" s="142"/>
      <c r="L134" s="142"/>
      <c r="M134" s="142"/>
    </row>
    <row r="135" spans="1:15" s="124" customFormat="1" ht="21.75" thickBot="1" x14ac:dyDescent="0.25">
      <c r="A135" s="173" t="s">
        <v>664</v>
      </c>
      <c r="B135" s="143">
        <f>SUM(B127:B134)</f>
        <v>72189</v>
      </c>
      <c r="C135" s="143">
        <f t="shared" ref="C135" si="20">SUM(C127:C134)</f>
        <v>98021.91</v>
      </c>
      <c r="D135" s="144"/>
      <c r="E135" s="143">
        <f t="shared" ref="E135:H135" si="21">SUM(E127:E134)</f>
        <v>201004</v>
      </c>
      <c r="F135" s="143">
        <f t="shared" si="21"/>
        <v>0</v>
      </c>
      <c r="G135" s="143">
        <f t="shared" si="21"/>
        <v>139278.29999999999</v>
      </c>
      <c r="H135" s="143">
        <f t="shared" si="21"/>
        <v>189492.89497842104</v>
      </c>
      <c r="I135" s="144"/>
      <c r="J135" s="143">
        <f t="shared" ref="J135" si="22">SUM(J127:J134)</f>
        <v>226265</v>
      </c>
      <c r="K135" s="128"/>
      <c r="L135" s="128"/>
      <c r="M135" s="145"/>
    </row>
    <row r="136" spans="1:15" s="1" customFormat="1" ht="9.9499999999999993" customHeight="1" thickTop="1" x14ac:dyDescent="0.2">
      <c r="A136" s="158"/>
      <c r="B136" s="124"/>
      <c r="C136" s="124"/>
      <c r="D136" s="124"/>
      <c r="E136" s="131"/>
      <c r="F136" s="131"/>
      <c r="G136" s="131"/>
      <c r="H136" s="131"/>
      <c r="I136" s="131"/>
      <c r="J136" s="131"/>
      <c r="K136" s="131"/>
      <c r="L136" s="131"/>
      <c r="M136" s="136"/>
      <c r="N136" s="137"/>
      <c r="O136" s="138"/>
    </row>
    <row r="137" spans="1:15" s="124" customFormat="1" ht="15" customHeight="1" x14ac:dyDescent="0.2">
      <c r="A137" s="177" t="s">
        <v>571</v>
      </c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</row>
    <row r="138" spans="1:15" s="124" customFormat="1" ht="15" customHeight="1" x14ac:dyDescent="0.2">
      <c r="A138" s="172" t="s">
        <v>801</v>
      </c>
      <c r="B138" s="139">
        <f>'SWIMMING POOL'!C20</f>
        <v>25836</v>
      </c>
      <c r="C138" s="139">
        <f>'SWIMMING POOL'!D20</f>
        <v>20976.420000000002</v>
      </c>
      <c r="D138" s="139"/>
      <c r="E138" s="139">
        <f>'SWIMMING POOL'!F20</f>
        <v>27013</v>
      </c>
      <c r="F138" s="139">
        <f>'SWIMMING POOL'!G20</f>
        <v>0</v>
      </c>
      <c r="G138" s="139">
        <f>'SWIMMING POOL'!H20</f>
        <v>25351.23</v>
      </c>
      <c r="H138" s="139">
        <f>'SWIMMING POOL'!I20</f>
        <v>25351.23</v>
      </c>
      <c r="I138" s="139"/>
      <c r="J138" s="139">
        <f>'SWIMMING POOL'!K20</f>
        <v>26925</v>
      </c>
      <c r="K138" s="140"/>
      <c r="L138" s="140"/>
      <c r="M138" s="141"/>
    </row>
    <row r="139" spans="1:15" s="124" customFormat="1" ht="15" customHeight="1" x14ac:dyDescent="0.2">
      <c r="A139" s="165" t="s">
        <v>808</v>
      </c>
      <c r="B139" s="139">
        <f>'SWIMMING POOL'!C24</f>
        <v>0</v>
      </c>
      <c r="C139" s="139">
        <f>'SWIMMING POOL'!D24</f>
        <v>0</v>
      </c>
      <c r="D139" s="139"/>
      <c r="E139" s="139">
        <f>'SWIMMING POOL'!F24</f>
        <v>0</v>
      </c>
      <c r="F139" s="139">
        <f>'SWIMMING POOL'!G24</f>
        <v>0</v>
      </c>
      <c r="G139" s="139">
        <f>'SWIMMING POOL'!H24</f>
        <v>1050</v>
      </c>
      <c r="H139" s="139">
        <f>'SWIMMING POOL'!I24</f>
        <v>1050</v>
      </c>
      <c r="I139" s="139"/>
      <c r="J139" s="139">
        <f>'SWIMMING POOL'!K24</f>
        <v>0</v>
      </c>
      <c r="K139" s="142"/>
      <c r="L139" s="142"/>
      <c r="M139" s="142"/>
    </row>
    <row r="140" spans="1:15" s="124" customFormat="1" ht="15" customHeight="1" x14ac:dyDescent="0.2">
      <c r="A140" s="165" t="s">
        <v>779</v>
      </c>
      <c r="B140" s="139">
        <f>'SWIMMING POOL'!C33</f>
        <v>11450</v>
      </c>
      <c r="C140" s="139">
        <f>'SWIMMING POOL'!D33</f>
        <v>8703.76</v>
      </c>
      <c r="D140" s="139"/>
      <c r="E140" s="139">
        <f>'SWIMMING POOL'!F33</f>
        <v>9826</v>
      </c>
      <c r="F140" s="139">
        <f>'SWIMMING POOL'!G33</f>
        <v>0</v>
      </c>
      <c r="G140" s="139">
        <f>'SWIMMING POOL'!H33</f>
        <v>6747.83</v>
      </c>
      <c r="H140" s="139">
        <f>'SWIMMING POOL'!I33</f>
        <v>8785.9366666666665</v>
      </c>
      <c r="I140" s="139"/>
      <c r="J140" s="139">
        <f>'SWIMMING POOL'!K33</f>
        <v>9990</v>
      </c>
      <c r="K140" s="139"/>
      <c r="L140" s="142"/>
      <c r="M140" s="142"/>
    </row>
    <row r="141" spans="1:15" s="124" customFormat="1" ht="15" customHeight="1" x14ac:dyDescent="0.2">
      <c r="A141" s="165" t="s">
        <v>782</v>
      </c>
      <c r="B141" s="139">
        <f>'SWIMMING POOL'!C37</f>
        <v>20000</v>
      </c>
      <c r="C141" s="139">
        <f>'SWIMMING POOL'!D37</f>
        <v>18513.14</v>
      </c>
      <c r="D141" s="139"/>
      <c r="E141" s="139">
        <f>'SWIMMING POOL'!F37</f>
        <v>20000</v>
      </c>
      <c r="F141" s="139">
        <f>'SWIMMING POOL'!G37</f>
        <v>0</v>
      </c>
      <c r="G141" s="139">
        <f>'SWIMMING POOL'!H37</f>
        <v>25074.05</v>
      </c>
      <c r="H141" s="139">
        <f>'SWIMMING POOL'!I37</f>
        <v>25074.05</v>
      </c>
      <c r="I141" s="139"/>
      <c r="J141" s="139">
        <f>'SWIMMING POOL'!K37</f>
        <v>20000</v>
      </c>
      <c r="K141" s="142"/>
      <c r="L141" s="142"/>
      <c r="M141" s="142"/>
    </row>
    <row r="142" spans="1:15" s="124" customFormat="1" ht="15" customHeight="1" x14ac:dyDescent="0.2">
      <c r="A142" s="165" t="s">
        <v>784</v>
      </c>
      <c r="B142" s="139">
        <f>'SWIMMING POOL'!C42</f>
        <v>1000</v>
      </c>
      <c r="C142" s="139">
        <f>'SWIMMING POOL'!D42</f>
        <v>923.54</v>
      </c>
      <c r="D142" s="139"/>
      <c r="E142" s="139">
        <f>'SWIMMING POOL'!F42</f>
        <v>2000</v>
      </c>
      <c r="F142" s="139">
        <f>'SWIMMING POOL'!G42</f>
        <v>0</v>
      </c>
      <c r="G142" s="139">
        <f>'SWIMMING POOL'!H42</f>
        <v>1857.27</v>
      </c>
      <c r="H142" s="139">
        <f>'SWIMMING POOL'!I42</f>
        <v>1857.27</v>
      </c>
      <c r="I142" s="139"/>
      <c r="J142" s="139">
        <f>'SWIMMING POOL'!K42</f>
        <v>2000</v>
      </c>
      <c r="K142" s="142"/>
      <c r="L142" s="142"/>
      <c r="M142" s="142"/>
    </row>
    <row r="143" spans="1:15" s="124" customFormat="1" ht="15" customHeight="1" x14ac:dyDescent="0.2">
      <c r="A143" s="165" t="s">
        <v>786</v>
      </c>
      <c r="B143" s="139">
        <f>'SWIMMING POOL'!C46</f>
        <v>5000</v>
      </c>
      <c r="C143" s="139">
        <f>'SWIMMING POOL'!D46</f>
        <v>1008.02</v>
      </c>
      <c r="D143" s="139"/>
      <c r="E143" s="139">
        <f>'SWIMMING POOL'!F46</f>
        <v>5000</v>
      </c>
      <c r="F143" s="139">
        <f>'SWIMMING POOL'!G46</f>
        <v>0</v>
      </c>
      <c r="G143" s="139">
        <f>'SWIMMING POOL'!H46</f>
        <v>4955.96</v>
      </c>
      <c r="H143" s="139">
        <f>'SWIMMING POOL'!I46</f>
        <v>4955.96</v>
      </c>
      <c r="I143" s="139"/>
      <c r="J143" s="139">
        <f>'SWIMMING POOL'!K46</f>
        <v>5000</v>
      </c>
      <c r="K143" s="142"/>
      <c r="L143" s="142"/>
      <c r="M143" s="142"/>
    </row>
    <row r="144" spans="1:15" s="124" customFormat="1" ht="15" customHeight="1" x14ac:dyDescent="0.2">
      <c r="A144" s="165" t="s">
        <v>791</v>
      </c>
      <c r="B144" s="139">
        <f>'SWIMMING POOL'!C50</f>
        <v>0</v>
      </c>
      <c r="C144" s="139">
        <f>'SWIMMING POOL'!D50</f>
        <v>0</v>
      </c>
      <c r="D144" s="139"/>
      <c r="E144" s="139">
        <f>'SWIMMING POOL'!F50</f>
        <v>0</v>
      </c>
      <c r="F144" s="139">
        <f>'SWIMMING POOL'!G50</f>
        <v>0</v>
      </c>
      <c r="G144" s="139">
        <f>'SWIMMING POOL'!H50</f>
        <v>0</v>
      </c>
      <c r="H144" s="139">
        <f>'SWIMMING POOL'!I50</f>
        <v>0</v>
      </c>
      <c r="I144" s="139"/>
      <c r="J144" s="139">
        <f>'SWIMMING POOL'!K50</f>
        <v>0</v>
      </c>
      <c r="K144" s="142"/>
      <c r="L144" s="142"/>
      <c r="M144" s="142"/>
    </row>
    <row r="145" spans="1:15" s="124" customFormat="1" ht="15" customHeight="1" x14ac:dyDescent="0.2">
      <c r="A145" s="165" t="s">
        <v>836</v>
      </c>
      <c r="B145" s="139">
        <f>'SWIMMING POOL'!C54</f>
        <v>0</v>
      </c>
      <c r="C145" s="139">
        <f>'SWIMMING POOL'!D54</f>
        <v>0</v>
      </c>
      <c r="D145" s="139"/>
      <c r="E145" s="139">
        <f>'SWIMMING POOL'!F54</f>
        <v>0</v>
      </c>
      <c r="F145" s="139">
        <f>'SWIMMING POOL'!G54</f>
        <v>0</v>
      </c>
      <c r="G145" s="139">
        <f>'SWIMMING POOL'!H54</f>
        <v>0</v>
      </c>
      <c r="H145" s="139">
        <f>'SWIMMING POOL'!I54</f>
        <v>0</v>
      </c>
      <c r="I145" s="139"/>
      <c r="J145" s="139">
        <f>'SWIMMING POOL'!K54</f>
        <v>0</v>
      </c>
      <c r="K145" s="142"/>
      <c r="L145" s="142"/>
      <c r="M145" s="142"/>
    </row>
    <row r="146" spans="1:15" s="124" customFormat="1" ht="21.75" thickBot="1" x14ac:dyDescent="0.25">
      <c r="A146" s="173" t="s">
        <v>889</v>
      </c>
      <c r="B146" s="143">
        <f>SUM(B138:B145)</f>
        <v>63286</v>
      </c>
      <c r="C146" s="143">
        <f t="shared" ref="C146" si="23">SUM(C138:C145)</f>
        <v>50124.88</v>
      </c>
      <c r="D146" s="144"/>
      <c r="E146" s="143">
        <f t="shared" ref="E146:H146" si="24">SUM(E138:E145)</f>
        <v>63839</v>
      </c>
      <c r="F146" s="143">
        <f t="shared" si="24"/>
        <v>0</v>
      </c>
      <c r="G146" s="143">
        <f t="shared" si="24"/>
        <v>65036.34</v>
      </c>
      <c r="H146" s="143">
        <f t="shared" si="24"/>
        <v>67074.446666666656</v>
      </c>
      <c r="I146" s="144"/>
      <c r="J146" s="143">
        <f t="shared" ref="J146" si="25">SUM(J138:J145)</f>
        <v>63915</v>
      </c>
      <c r="K146" s="128"/>
      <c r="L146" s="128"/>
      <c r="M146" s="145"/>
    </row>
    <row r="147" spans="1:15" s="1" customFormat="1" ht="9.9499999999999993" customHeight="1" thickTop="1" x14ac:dyDescent="0.2">
      <c r="A147" s="158"/>
      <c r="B147" s="124"/>
      <c r="C147" s="124"/>
      <c r="D147" s="124"/>
      <c r="E147" s="131"/>
      <c r="F147" s="131"/>
      <c r="G147" s="131"/>
      <c r="H147" s="131"/>
      <c r="I147" s="131"/>
      <c r="J147" s="131"/>
      <c r="K147" s="131"/>
      <c r="L147" s="131"/>
      <c r="M147" s="136"/>
      <c r="N147" s="137"/>
      <c r="O147" s="138"/>
    </row>
    <row r="148" spans="1:15" s="124" customFormat="1" ht="15" customHeight="1" x14ac:dyDescent="0.2">
      <c r="A148" s="177" t="s">
        <v>583</v>
      </c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</row>
    <row r="149" spans="1:15" s="124" customFormat="1" ht="15" customHeight="1" x14ac:dyDescent="0.2">
      <c r="A149" s="165" t="s">
        <v>779</v>
      </c>
      <c r="B149" s="139">
        <f>FAIRGROUNDS!C15</f>
        <v>27360</v>
      </c>
      <c r="C149" s="139">
        <f>FAIRGROUNDS!D15</f>
        <v>31560.620000000003</v>
      </c>
      <c r="D149" s="139"/>
      <c r="E149" s="139">
        <f>FAIRGROUNDS!F15</f>
        <v>31250</v>
      </c>
      <c r="F149" s="139">
        <f>FAIRGROUNDS!G15</f>
        <v>0</v>
      </c>
      <c r="G149" s="139">
        <f>FAIRGROUNDS!H15</f>
        <v>22578.34</v>
      </c>
      <c r="H149" s="139">
        <f>FAIRGROUNDS!I15</f>
        <v>30104.453333333335</v>
      </c>
      <c r="I149" s="139"/>
      <c r="J149" s="139">
        <f>FAIRGROUNDS!K15</f>
        <v>31490</v>
      </c>
      <c r="K149" s="139"/>
      <c r="L149" s="142"/>
      <c r="M149" s="142"/>
    </row>
    <row r="150" spans="1:15" s="124" customFormat="1" ht="15" customHeight="1" x14ac:dyDescent="0.2">
      <c r="A150" s="165" t="s">
        <v>782</v>
      </c>
      <c r="B150" s="139">
        <f>FAIRGROUNDS!C19</f>
        <v>2500</v>
      </c>
      <c r="C150" s="139">
        <f>FAIRGROUNDS!D19</f>
        <v>1283.97</v>
      </c>
      <c r="D150" s="139"/>
      <c r="E150" s="139">
        <f>FAIRGROUNDS!F19</f>
        <v>2500</v>
      </c>
      <c r="F150" s="139">
        <f>FAIRGROUNDS!G19</f>
        <v>0</v>
      </c>
      <c r="G150" s="139">
        <f>FAIRGROUNDS!H19</f>
        <v>1307.93</v>
      </c>
      <c r="H150" s="139">
        <f>FAIRGROUNDS!I19</f>
        <v>1307.93</v>
      </c>
      <c r="I150" s="139"/>
      <c r="J150" s="139">
        <f>FAIRGROUNDS!K19</f>
        <v>1500</v>
      </c>
      <c r="K150" s="142"/>
      <c r="L150" s="142"/>
      <c r="M150" s="142"/>
    </row>
    <row r="151" spans="1:15" s="124" customFormat="1" ht="15" customHeight="1" x14ac:dyDescent="0.2">
      <c r="A151" s="165" t="s">
        <v>784</v>
      </c>
      <c r="B151" s="139">
        <f>FAIRGROUNDS!C24</f>
        <v>7000</v>
      </c>
      <c r="C151" s="139">
        <f>FAIRGROUNDS!D24</f>
        <v>2204.37</v>
      </c>
      <c r="D151" s="139"/>
      <c r="E151" s="139">
        <f>FAIRGROUNDS!F24</f>
        <v>7500</v>
      </c>
      <c r="F151" s="139">
        <f>FAIRGROUNDS!G24</f>
        <v>0</v>
      </c>
      <c r="G151" s="139">
        <f>FAIRGROUNDS!H24</f>
        <v>15267.52</v>
      </c>
      <c r="H151" s="139">
        <f>FAIRGROUNDS!I24</f>
        <v>15267.52</v>
      </c>
      <c r="I151" s="139"/>
      <c r="J151" s="139">
        <f>FAIRGROUNDS!K24</f>
        <v>8000</v>
      </c>
      <c r="K151" s="142"/>
      <c r="L151" s="142"/>
      <c r="M151" s="142"/>
    </row>
    <row r="152" spans="1:15" s="124" customFormat="1" ht="15" customHeight="1" x14ac:dyDescent="0.2">
      <c r="A152" s="165" t="s">
        <v>791</v>
      </c>
      <c r="B152" s="139">
        <f>FAIRGROUNDS!C28</f>
        <v>0</v>
      </c>
      <c r="C152" s="139">
        <f>FAIRGROUNDS!D28</f>
        <v>2000</v>
      </c>
      <c r="D152" s="139"/>
      <c r="E152" s="139">
        <f>FAIRGROUNDS!F28</f>
        <v>0</v>
      </c>
      <c r="F152" s="139">
        <f>FAIRGROUNDS!G28</f>
        <v>0</v>
      </c>
      <c r="G152" s="139">
        <f>FAIRGROUNDS!H28</f>
        <v>5000</v>
      </c>
      <c r="H152" s="139">
        <f>FAIRGROUNDS!I28</f>
        <v>0</v>
      </c>
      <c r="I152" s="139"/>
      <c r="J152" s="139">
        <f>FAIRGROUNDS!K28</f>
        <v>5000</v>
      </c>
      <c r="K152" s="142"/>
      <c r="L152" s="142"/>
      <c r="M152" s="142"/>
    </row>
    <row r="153" spans="1:15" s="124" customFormat="1" ht="15.75" customHeight="1" thickBot="1" x14ac:dyDescent="0.25">
      <c r="A153" s="173" t="s">
        <v>923</v>
      </c>
      <c r="B153" s="143">
        <f>SUM(B149:B152)</f>
        <v>36860</v>
      </c>
      <c r="C153" s="143">
        <f>SUM(C149:C152)</f>
        <v>37048.960000000006</v>
      </c>
      <c r="D153" s="144"/>
      <c r="E153" s="143">
        <f>SUM(E149:E152)</f>
        <v>41250</v>
      </c>
      <c r="F153" s="143">
        <f>SUM(F149:F152)</f>
        <v>0</v>
      </c>
      <c r="G153" s="143">
        <f>SUM(G149:G152)</f>
        <v>44153.79</v>
      </c>
      <c r="H153" s="143">
        <f>SUM(H149:H152)</f>
        <v>46679.903333333335</v>
      </c>
      <c r="I153" s="144"/>
      <c r="J153" s="143">
        <f>SUM(J149:J152)</f>
        <v>45990</v>
      </c>
      <c r="K153" s="128"/>
      <c r="L153" s="128"/>
      <c r="M153" s="145"/>
    </row>
    <row r="154" spans="1:15" s="1" customFormat="1" ht="9.9499999999999993" customHeight="1" thickTop="1" x14ac:dyDescent="0.2">
      <c r="A154" s="158"/>
      <c r="B154" s="124"/>
      <c r="C154" s="124"/>
      <c r="D154" s="124"/>
      <c r="E154" s="131"/>
      <c r="F154" s="131"/>
      <c r="G154" s="131"/>
      <c r="H154" s="131"/>
      <c r="I154" s="131"/>
      <c r="J154" s="131"/>
      <c r="K154" s="131"/>
      <c r="L154" s="131"/>
      <c r="M154" s="136"/>
      <c r="N154" s="137"/>
      <c r="O154" s="138"/>
    </row>
    <row r="155" spans="1:15" s="124" customFormat="1" ht="15" customHeight="1" x14ac:dyDescent="0.2">
      <c r="A155" s="177" t="s">
        <v>925</v>
      </c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</row>
    <row r="156" spans="1:15" s="124" customFormat="1" ht="15" customHeight="1" x14ac:dyDescent="0.2">
      <c r="A156" s="172" t="s">
        <v>801</v>
      </c>
      <c r="B156" s="139">
        <f>MUSEUM!C20</f>
        <v>6890</v>
      </c>
      <c r="C156" s="139">
        <f>MUSEUM!D20</f>
        <v>1343.44</v>
      </c>
      <c r="D156" s="139"/>
      <c r="E156" s="139">
        <f>MUSEUM!F20</f>
        <v>7697</v>
      </c>
      <c r="F156" s="139">
        <f>MUSEUM!G20</f>
        <v>0</v>
      </c>
      <c r="G156" s="139">
        <f>MUSEUM!H20</f>
        <v>6385.91</v>
      </c>
      <c r="H156" s="139">
        <f>MUSEUM!I20</f>
        <v>1605.0110744736835</v>
      </c>
      <c r="I156" s="139"/>
      <c r="J156" s="139">
        <f>MUSEUM!K20</f>
        <v>9025</v>
      </c>
      <c r="K156" s="140"/>
      <c r="L156" s="140"/>
      <c r="M156" s="141"/>
    </row>
    <row r="157" spans="1:15" s="124" customFormat="1" ht="15" customHeight="1" x14ac:dyDescent="0.2">
      <c r="A157" s="165" t="s">
        <v>808</v>
      </c>
      <c r="B157" s="139">
        <f>MUSEUM!C24</f>
        <v>0</v>
      </c>
      <c r="C157" s="139">
        <f>MUSEUM!D24</f>
        <v>0</v>
      </c>
      <c r="D157" s="139"/>
      <c r="E157" s="139">
        <f>MUSEUM!F24</f>
        <v>100</v>
      </c>
      <c r="F157" s="139">
        <f>MUSEUM!G24</f>
        <v>0</v>
      </c>
      <c r="G157" s="139">
        <f>MUSEUM!H24</f>
        <v>85</v>
      </c>
      <c r="H157" s="139">
        <f>MUSEUM!I24</f>
        <v>85</v>
      </c>
      <c r="I157" s="139"/>
      <c r="J157" s="139">
        <f>MUSEUM!K24</f>
        <v>100</v>
      </c>
      <c r="K157" s="142"/>
      <c r="L157" s="142"/>
      <c r="M157" s="142"/>
    </row>
    <row r="158" spans="1:15" s="124" customFormat="1" ht="15" customHeight="1" x14ac:dyDescent="0.2">
      <c r="A158" s="165" t="s">
        <v>779</v>
      </c>
      <c r="B158" s="139">
        <f>MUSEUM!C35</f>
        <v>7306</v>
      </c>
      <c r="C158" s="139">
        <f>MUSEUM!D35</f>
        <v>4712.38</v>
      </c>
      <c r="D158" s="139"/>
      <c r="E158" s="139">
        <f>MUSEUM!F35</f>
        <v>5580</v>
      </c>
      <c r="F158" s="139">
        <f>MUSEUM!G35</f>
        <v>0</v>
      </c>
      <c r="G158" s="139">
        <f>MUSEUM!H35</f>
        <v>3941.0199999999995</v>
      </c>
      <c r="H158" s="139">
        <f>MUSEUM!I35</f>
        <v>1941.323333333333</v>
      </c>
      <c r="I158" s="139"/>
      <c r="J158" s="139">
        <f>MUSEUM!K35</f>
        <v>6560</v>
      </c>
      <c r="K158" s="139"/>
      <c r="L158" s="142"/>
      <c r="M158" s="142"/>
    </row>
    <row r="159" spans="1:15" s="124" customFormat="1" ht="15" customHeight="1" x14ac:dyDescent="0.2">
      <c r="A159" s="165" t="s">
        <v>782</v>
      </c>
      <c r="B159" s="139">
        <f>MUSEUM!C39</f>
        <v>500</v>
      </c>
      <c r="C159" s="139">
        <f>MUSEUM!D39</f>
        <v>3864.9</v>
      </c>
      <c r="D159" s="139"/>
      <c r="E159" s="139">
        <f>MUSEUM!F39</f>
        <v>300</v>
      </c>
      <c r="F159" s="139">
        <f>MUSEUM!G39</f>
        <v>0</v>
      </c>
      <c r="G159" s="139">
        <f>MUSEUM!H39</f>
        <v>0</v>
      </c>
      <c r="H159" s="139">
        <f>MUSEUM!I39</f>
        <v>0</v>
      </c>
      <c r="I159" s="139"/>
      <c r="J159" s="139">
        <f>MUSEUM!K39</f>
        <v>500</v>
      </c>
      <c r="K159" s="142"/>
      <c r="L159" s="142"/>
      <c r="M159" s="142"/>
    </row>
    <row r="160" spans="1:15" s="124" customFormat="1" ht="15" customHeight="1" x14ac:dyDescent="0.2">
      <c r="A160" s="165" t="s">
        <v>784</v>
      </c>
      <c r="B160" s="139">
        <f>MUSEUM!C43</f>
        <v>0</v>
      </c>
      <c r="C160" s="139">
        <f>MUSEUM!D43</f>
        <v>0</v>
      </c>
      <c r="D160" s="139"/>
      <c r="E160" s="139">
        <f>MUSEUM!F43</f>
        <v>250</v>
      </c>
      <c r="F160" s="139">
        <f>MUSEUM!G43</f>
        <v>0</v>
      </c>
      <c r="G160" s="139">
        <f>MUSEUM!H43</f>
        <v>1470.27</v>
      </c>
      <c r="H160" s="139">
        <f>MUSEUM!I43</f>
        <v>1470.27</v>
      </c>
      <c r="I160" s="139"/>
      <c r="J160" s="139">
        <f>MUSEUM!K43</f>
        <v>2000</v>
      </c>
      <c r="K160" s="142"/>
      <c r="L160" s="142"/>
      <c r="M160" s="142"/>
    </row>
    <row r="161" spans="1:15" s="124" customFormat="1" ht="15" customHeight="1" x14ac:dyDescent="0.2">
      <c r="A161" s="165" t="s">
        <v>791</v>
      </c>
      <c r="B161" s="139">
        <f>MUSEUM!C47</f>
        <v>0</v>
      </c>
      <c r="C161" s="139">
        <f>MUSEUM!D47</f>
        <v>0</v>
      </c>
      <c r="D161" s="139"/>
      <c r="E161" s="139">
        <f>MUSEUM!F47</f>
        <v>0</v>
      </c>
      <c r="F161" s="139">
        <f>MUSEUM!G47</f>
        <v>0</v>
      </c>
      <c r="G161" s="139">
        <f>MUSEUM!H47</f>
        <v>0</v>
      </c>
      <c r="H161" s="139">
        <f>MUSEUM!I47</f>
        <v>0</v>
      </c>
      <c r="I161" s="139"/>
      <c r="J161" s="139">
        <f>MUSEUM!K47</f>
        <v>0</v>
      </c>
      <c r="K161" s="142"/>
      <c r="L161" s="142"/>
      <c r="M161" s="142"/>
    </row>
    <row r="162" spans="1:15" s="124" customFormat="1" ht="15.75" customHeight="1" thickBot="1" x14ac:dyDescent="0.25">
      <c r="A162" s="173" t="s">
        <v>926</v>
      </c>
      <c r="B162" s="143">
        <f>SUM(B156:B161)</f>
        <v>14696</v>
      </c>
      <c r="C162" s="143">
        <f>SUM(C156:C161)</f>
        <v>9920.7199999999993</v>
      </c>
      <c r="D162" s="144"/>
      <c r="E162" s="143">
        <f>SUM(E156:E161)</f>
        <v>13927</v>
      </c>
      <c r="F162" s="143">
        <f>SUM(F156:F161)</f>
        <v>0</v>
      </c>
      <c r="G162" s="143">
        <f>SUM(G156:G161)</f>
        <v>11882.2</v>
      </c>
      <c r="H162" s="143">
        <f>SUM(H156:H161)</f>
        <v>5101.6044078070172</v>
      </c>
      <c r="I162" s="144"/>
      <c r="J162" s="143">
        <f>SUM(J156:J161)</f>
        <v>18185</v>
      </c>
      <c r="K162" s="128"/>
      <c r="L162" s="128"/>
      <c r="M162" s="145"/>
    </row>
    <row r="163" spans="1:15" s="1" customFormat="1" ht="9.9499999999999993" customHeight="1" thickTop="1" x14ac:dyDescent="0.2">
      <c r="A163" s="158"/>
      <c r="B163" s="124"/>
      <c r="C163" s="124"/>
      <c r="D163" s="124"/>
      <c r="E163" s="131"/>
      <c r="F163" s="131"/>
      <c r="G163" s="131"/>
      <c r="H163" s="131"/>
      <c r="I163" s="131"/>
      <c r="J163" s="131"/>
      <c r="K163" s="131"/>
      <c r="L163" s="131"/>
      <c r="M163" s="136"/>
      <c r="N163" s="137"/>
      <c r="O163" s="138"/>
    </row>
    <row r="164" spans="1:15" s="124" customFormat="1" ht="15" customHeight="1" x14ac:dyDescent="0.2">
      <c r="A164" s="177" t="s">
        <v>928</v>
      </c>
      <c r="B164" s="177"/>
      <c r="C164" s="177"/>
      <c r="D164" s="177"/>
      <c r="E164" s="177"/>
      <c r="F164" s="177"/>
      <c r="G164" s="177"/>
      <c r="H164" s="177"/>
      <c r="I164" s="177"/>
      <c r="J164" s="177"/>
      <c r="K164" s="177"/>
      <c r="L164" s="177"/>
      <c r="M164" s="177"/>
    </row>
    <row r="165" spans="1:15" s="124" customFormat="1" ht="15" customHeight="1" x14ac:dyDescent="0.2">
      <c r="A165" s="172" t="s">
        <v>801</v>
      </c>
      <c r="B165" s="139">
        <f>LIBRARY!C21</f>
        <v>75355</v>
      </c>
      <c r="C165" s="139">
        <f>LIBRARY!D21</f>
        <v>75247.909999999989</v>
      </c>
      <c r="D165" s="139"/>
      <c r="E165" s="139">
        <f>LIBRARY!F21</f>
        <v>104750</v>
      </c>
      <c r="F165" s="139">
        <f>LIBRARY!G21</f>
        <v>0</v>
      </c>
      <c r="G165" s="139">
        <f>LIBRARY!H21</f>
        <v>63638.68</v>
      </c>
      <c r="H165" s="139">
        <f>LIBRARY!I21</f>
        <v>88023.730848421037</v>
      </c>
      <c r="I165" s="139"/>
      <c r="J165" s="139">
        <f>LIBRARY!K21</f>
        <v>88530</v>
      </c>
      <c r="K165" s="140"/>
      <c r="L165" s="140"/>
      <c r="M165" s="141"/>
    </row>
    <row r="166" spans="1:15" s="124" customFormat="1" ht="15" customHeight="1" x14ac:dyDescent="0.2">
      <c r="A166" s="165" t="s">
        <v>808</v>
      </c>
      <c r="B166" s="139">
        <f>LIBRARY!C25</f>
        <v>1000</v>
      </c>
      <c r="C166" s="139">
        <f>LIBRARY!D25</f>
        <v>0</v>
      </c>
      <c r="D166" s="139"/>
      <c r="E166" s="139">
        <f>LIBRARY!F25</f>
        <v>800</v>
      </c>
      <c r="F166" s="139">
        <f>LIBRARY!G25</f>
        <v>0</v>
      </c>
      <c r="G166" s="139">
        <f>LIBRARY!H25</f>
        <v>0</v>
      </c>
      <c r="H166" s="139">
        <f>LIBRARY!I25</f>
        <v>800</v>
      </c>
      <c r="I166" s="139"/>
      <c r="J166" s="139">
        <f>LIBRARY!K25</f>
        <v>1000</v>
      </c>
      <c r="K166" s="142"/>
      <c r="L166" s="142"/>
      <c r="M166" s="142"/>
    </row>
    <row r="167" spans="1:15" s="124" customFormat="1" ht="15" customHeight="1" x14ac:dyDescent="0.2">
      <c r="A167" s="165" t="s">
        <v>779</v>
      </c>
      <c r="B167" s="139">
        <f>LIBRARY!C40</f>
        <v>22250</v>
      </c>
      <c r="C167" s="139">
        <f>LIBRARY!D40</f>
        <v>23592.230000000003</v>
      </c>
      <c r="D167" s="139"/>
      <c r="E167" s="139">
        <f>LIBRARY!F40</f>
        <v>21940</v>
      </c>
      <c r="F167" s="139">
        <f>LIBRARY!G40</f>
        <v>0</v>
      </c>
      <c r="G167" s="139">
        <f>LIBRARY!H40</f>
        <v>15215.25</v>
      </c>
      <c r="H167" s="139">
        <f>LIBRARY!I40</f>
        <v>21567.333333333332</v>
      </c>
      <c r="I167" s="139"/>
      <c r="J167" s="139">
        <f>LIBRARY!K40</f>
        <v>23110</v>
      </c>
      <c r="K167" s="139"/>
      <c r="L167" s="142"/>
      <c r="M167" s="142"/>
    </row>
    <row r="168" spans="1:15" s="124" customFormat="1" ht="15" customHeight="1" x14ac:dyDescent="0.2">
      <c r="A168" s="165" t="s">
        <v>782</v>
      </c>
      <c r="B168" s="139">
        <f>LIBRARY!C44</f>
        <v>2000</v>
      </c>
      <c r="C168" s="139">
        <f>LIBRARY!D44</f>
        <v>573.33000000000004</v>
      </c>
      <c r="D168" s="139"/>
      <c r="E168" s="139">
        <f>LIBRARY!F44</f>
        <v>250</v>
      </c>
      <c r="F168" s="139">
        <f>LIBRARY!G44</f>
        <v>0</v>
      </c>
      <c r="G168" s="139">
        <f>LIBRARY!H44</f>
        <v>640.91</v>
      </c>
      <c r="H168" s="139">
        <f>LIBRARY!I44</f>
        <v>640.91</v>
      </c>
      <c r="I168" s="139"/>
      <c r="J168" s="139">
        <f>LIBRARY!K44</f>
        <v>1000</v>
      </c>
      <c r="K168" s="142"/>
      <c r="L168" s="142"/>
      <c r="M168" s="142"/>
    </row>
    <row r="169" spans="1:15" s="124" customFormat="1" ht="15" customHeight="1" x14ac:dyDescent="0.2">
      <c r="A169" s="165" t="s">
        <v>784</v>
      </c>
      <c r="B169" s="139">
        <f>LIBRARY!C48</f>
        <v>0</v>
      </c>
      <c r="C169" s="139">
        <f>LIBRARY!D48</f>
        <v>183.77</v>
      </c>
      <c r="D169" s="139"/>
      <c r="E169" s="139">
        <f>LIBRARY!F48</f>
        <v>500</v>
      </c>
      <c r="F169" s="139">
        <f>LIBRARY!G48</f>
        <v>0</v>
      </c>
      <c r="G169" s="139">
        <f>LIBRARY!H48</f>
        <v>2037.77</v>
      </c>
      <c r="H169" s="139">
        <f>LIBRARY!I48</f>
        <v>2037.77</v>
      </c>
      <c r="I169" s="139"/>
      <c r="J169" s="139">
        <f>LIBRARY!K48</f>
        <v>1000</v>
      </c>
      <c r="K169" s="142"/>
      <c r="L169" s="142"/>
      <c r="M169" s="142"/>
    </row>
    <row r="170" spans="1:15" s="124" customFormat="1" ht="15" customHeight="1" x14ac:dyDescent="0.2">
      <c r="A170" s="165" t="s">
        <v>786</v>
      </c>
      <c r="B170" s="139">
        <f>LIBRARY!C55</f>
        <v>10700</v>
      </c>
      <c r="C170" s="139">
        <f>LIBRARY!D55</f>
        <v>10214.870000000001</v>
      </c>
      <c r="D170" s="139"/>
      <c r="E170" s="139">
        <f>LIBRARY!F55</f>
        <v>9700</v>
      </c>
      <c r="F170" s="139">
        <f>LIBRARY!G55</f>
        <v>0</v>
      </c>
      <c r="G170" s="139">
        <f>LIBRARY!H55</f>
        <v>12675.220000000001</v>
      </c>
      <c r="H170" s="139">
        <f>LIBRARY!I55</f>
        <v>16900.293333333335</v>
      </c>
      <c r="I170" s="139"/>
      <c r="J170" s="139">
        <f>LIBRARY!K55</f>
        <v>11100</v>
      </c>
      <c r="K170" s="142"/>
      <c r="L170" s="142"/>
      <c r="M170" s="142"/>
    </row>
    <row r="171" spans="1:15" s="124" customFormat="1" ht="15" customHeight="1" x14ac:dyDescent="0.2">
      <c r="A171" s="165" t="s">
        <v>791</v>
      </c>
      <c r="B171" s="139">
        <f>LIBRARY!C59</f>
        <v>0</v>
      </c>
      <c r="C171" s="139">
        <f>LIBRARY!D59</f>
        <v>0</v>
      </c>
      <c r="D171" s="139"/>
      <c r="E171" s="139">
        <f>LIBRARY!F59</f>
        <v>0</v>
      </c>
      <c r="F171" s="139">
        <f>LIBRARY!G59</f>
        <v>0</v>
      </c>
      <c r="G171" s="139">
        <f>LIBRARY!H59</f>
        <v>0</v>
      </c>
      <c r="H171" s="139">
        <f>LIBRARY!I59</f>
        <v>0</v>
      </c>
      <c r="I171" s="139"/>
      <c r="J171" s="139">
        <f>LIBRARY!K59</f>
        <v>0</v>
      </c>
      <c r="K171" s="142"/>
      <c r="L171" s="142"/>
      <c r="M171" s="142"/>
    </row>
    <row r="172" spans="1:15" s="124" customFormat="1" ht="15.75" customHeight="1" thickBot="1" x14ac:dyDescent="0.25">
      <c r="A172" s="173" t="s">
        <v>929</v>
      </c>
      <c r="B172" s="143">
        <f>SUM(B165:B171)</f>
        <v>111305</v>
      </c>
      <c r="C172" s="143">
        <f>SUM(C165:C171)</f>
        <v>109812.10999999999</v>
      </c>
      <c r="D172" s="144"/>
      <c r="E172" s="143">
        <f>SUM(E165:E171)</f>
        <v>137940</v>
      </c>
      <c r="F172" s="143">
        <f>SUM(F165:F171)</f>
        <v>0</v>
      </c>
      <c r="G172" s="143">
        <f>SUM(G165:G171)</f>
        <v>94207.83</v>
      </c>
      <c r="H172" s="143">
        <f>SUM(H165:H171)</f>
        <v>129970.03751508771</v>
      </c>
      <c r="I172" s="144"/>
      <c r="J172" s="143">
        <f>SUM(J165:J171)</f>
        <v>125740</v>
      </c>
      <c r="K172" s="128"/>
      <c r="L172" s="128"/>
      <c r="M172" s="145"/>
    </row>
    <row r="173" spans="1:15" s="1" customFormat="1" ht="9.9499999999999993" customHeight="1" thickTop="1" x14ac:dyDescent="0.2">
      <c r="A173" s="158"/>
      <c r="B173" s="124"/>
      <c r="C173" s="124"/>
      <c r="D173" s="124"/>
      <c r="E173" s="131"/>
      <c r="F173" s="131"/>
      <c r="G173" s="131"/>
      <c r="H173" s="131"/>
      <c r="I173" s="131"/>
      <c r="J173" s="131"/>
      <c r="K173" s="131"/>
      <c r="L173" s="131"/>
      <c r="M173" s="136"/>
      <c r="N173" s="137"/>
      <c r="O173" s="138"/>
    </row>
    <row r="174" spans="1:15" s="124" customFormat="1" ht="15" customHeight="1" x14ac:dyDescent="0.2">
      <c r="A174" s="177" t="s">
        <v>930</v>
      </c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</row>
    <row r="175" spans="1:15" s="124" customFormat="1" ht="15" customHeight="1" x14ac:dyDescent="0.2">
      <c r="A175" s="172" t="s">
        <v>931</v>
      </c>
      <c r="B175" s="139">
        <v>64601</v>
      </c>
      <c r="C175" s="139">
        <v>64600.89</v>
      </c>
      <c r="D175" s="139"/>
      <c r="E175" s="139">
        <v>64601</v>
      </c>
      <c r="F175" s="139">
        <f>LIBRARY!G31</f>
        <v>0</v>
      </c>
      <c r="G175" s="139">
        <v>66215.91</v>
      </c>
      <c r="H175" s="139">
        <v>66215.91</v>
      </c>
      <c r="I175" s="139"/>
      <c r="J175" s="139">
        <v>65000</v>
      </c>
      <c r="K175" s="140"/>
      <c r="L175" s="140"/>
      <c r="M175" s="141"/>
    </row>
    <row r="176" spans="1:15" s="124" customFormat="1" ht="32.25" thickBot="1" x14ac:dyDescent="0.25">
      <c r="A176" s="173" t="s">
        <v>932</v>
      </c>
      <c r="B176" s="143">
        <f>SUM(B175:B175)</f>
        <v>64601</v>
      </c>
      <c r="C176" s="143">
        <f>SUM(C175:C175)</f>
        <v>64600.89</v>
      </c>
      <c r="D176" s="144"/>
      <c r="E176" s="143">
        <f>SUM(E175:E175)</f>
        <v>64601</v>
      </c>
      <c r="F176" s="143">
        <f>SUM(F175:F175)</f>
        <v>0</v>
      </c>
      <c r="G176" s="143">
        <f>SUM(G175:G175)</f>
        <v>66215.91</v>
      </c>
      <c r="H176" s="143">
        <f>SUM(H175:H175)</f>
        <v>66215.91</v>
      </c>
      <c r="I176" s="144"/>
      <c r="J176" s="143">
        <f>SUM(J175:J175)</f>
        <v>65000</v>
      </c>
      <c r="K176" s="128"/>
      <c r="L176" s="128"/>
      <c r="M176" s="145"/>
    </row>
    <row r="177" spans="1:15" s="1" customFormat="1" ht="15" customHeight="1" thickTop="1" x14ac:dyDescent="0.2">
      <c r="A177" s="158"/>
      <c r="B177" s="124"/>
      <c r="C177" s="124"/>
      <c r="D177" s="124"/>
      <c r="E177" s="131"/>
      <c r="F177" s="131"/>
      <c r="G177" s="131"/>
      <c r="H177" s="131"/>
      <c r="I177" s="131"/>
      <c r="J177" s="131"/>
      <c r="K177" s="131"/>
      <c r="L177" s="131"/>
      <c r="M177" s="136"/>
      <c r="N177" s="137"/>
      <c r="O177" s="138"/>
    </row>
    <row r="178" spans="1:15" s="130" customFormat="1" ht="15.75" customHeight="1" thickBot="1" x14ac:dyDescent="0.2">
      <c r="A178" s="156" t="s">
        <v>833</v>
      </c>
      <c r="B178" s="127">
        <f>B25+B32+B39+B43+B54+B59+B70+B81+B92+B103+B114+B124+B135+B146+B153+B162+B172+B176</f>
        <v>2664728</v>
      </c>
      <c r="C178" s="127">
        <f>C25+C32+C39+C43+C54+C59+C70+C81+C92+C103+C114+C124+C135+C146+C153+C162+C172+C176</f>
        <v>2753161.2400000007</v>
      </c>
      <c r="D178" s="128"/>
      <c r="E178" s="127">
        <f>E25+E32+E39+E43+E54+E59+E70+E81+E92+E103+E114+E124+E135+E146+E153+E162+E172+E176</f>
        <v>2698432</v>
      </c>
      <c r="F178" s="127">
        <f t="shared" ref="F178:J178" si="26">F25+F32+F39+F43+F54+F59+F70+F81+F92+F103+F114+F124+F135+F146+F153+F162+F172+F176</f>
        <v>45000</v>
      </c>
      <c r="G178" s="127">
        <f t="shared" si="26"/>
        <v>2069463.4500000004</v>
      </c>
      <c r="H178" s="127">
        <f t="shared" si="26"/>
        <v>2736941.1030808771</v>
      </c>
      <c r="I178" s="128"/>
      <c r="J178" s="127">
        <f t="shared" si="26"/>
        <v>3061937</v>
      </c>
      <c r="K178" s="129"/>
    </row>
    <row r="179" spans="1:15" s="130" customFormat="1" ht="15.75" customHeight="1" thickTop="1" x14ac:dyDescent="0.15">
      <c r="A179" s="156"/>
      <c r="B179" s="146"/>
      <c r="C179" s="146"/>
      <c r="D179" s="128"/>
      <c r="E179" s="146"/>
      <c r="F179" s="146"/>
      <c r="G179" s="146"/>
      <c r="H179" s="146"/>
      <c r="I179" s="128"/>
      <c r="J179" s="146"/>
      <c r="K179" s="129"/>
    </row>
    <row r="180" spans="1:15" s="130" customFormat="1" ht="15.75" customHeight="1" x14ac:dyDescent="0.15">
      <c r="A180" s="156" t="s">
        <v>949</v>
      </c>
      <c r="B180" s="128"/>
      <c r="C180" s="128"/>
      <c r="D180" s="128"/>
      <c r="E180" s="128"/>
      <c r="F180" s="128"/>
      <c r="G180" s="128"/>
      <c r="H180" s="128"/>
      <c r="I180" s="128"/>
      <c r="J180" s="128"/>
      <c r="K180" s="129"/>
    </row>
    <row r="181" spans="1:15" s="142" customFormat="1" ht="22.5" x14ac:dyDescent="0.2">
      <c r="A181" s="163" t="s">
        <v>950</v>
      </c>
      <c r="B181" s="140">
        <v>35782.93</v>
      </c>
      <c r="C181" s="140">
        <v>35782.93</v>
      </c>
      <c r="D181" s="147"/>
      <c r="E181" s="140">
        <v>15190.63</v>
      </c>
      <c r="F181" s="140">
        <v>0</v>
      </c>
      <c r="G181" s="140">
        <f>'PUBLIC SAFETY BUILDING WORKSHEE'!H24</f>
        <v>15190.630000000001</v>
      </c>
      <c r="H181" s="140">
        <f>'PUBLIC SAFETY BUILDING WORKSHEE'!I24</f>
        <v>15190.630000000001</v>
      </c>
      <c r="I181" s="147"/>
      <c r="J181" s="140">
        <v>0</v>
      </c>
      <c r="K181" s="148"/>
    </row>
    <row r="182" spans="1:15" s="130" customFormat="1" ht="15.75" customHeight="1" x14ac:dyDescent="0.2">
      <c r="A182" s="163" t="s">
        <v>951</v>
      </c>
      <c r="B182" s="140">
        <v>0</v>
      </c>
      <c r="C182" s="140">
        <v>200</v>
      </c>
      <c r="D182" s="140"/>
      <c r="E182" s="140">
        <v>0</v>
      </c>
      <c r="F182" s="140">
        <v>0</v>
      </c>
      <c r="G182" s="140">
        <f>'PUBLIC SAFETY BUILDING WORKSHEE'!H11</f>
        <v>40190.120000000003</v>
      </c>
      <c r="H182" s="140">
        <f>'PUBLIC SAFETY BUILDING WORKSHEE'!I11</f>
        <v>40190.120000000003</v>
      </c>
      <c r="I182" s="140"/>
      <c r="J182" s="140">
        <v>0</v>
      </c>
      <c r="K182" s="129"/>
    </row>
    <row r="183" spans="1:15" s="130" customFormat="1" ht="15.75" customHeight="1" x14ac:dyDescent="0.2">
      <c r="A183" s="163" t="s">
        <v>952</v>
      </c>
      <c r="B183" s="140">
        <v>0</v>
      </c>
      <c r="C183" s="140">
        <v>20792.3</v>
      </c>
      <c r="D183" s="140"/>
      <c r="E183" s="140">
        <v>0</v>
      </c>
      <c r="F183" s="140">
        <v>0</v>
      </c>
      <c r="G183" s="140">
        <f>'PUBLIC SAFETY BUILDING WORKSHEE'!H16</f>
        <v>38563.64</v>
      </c>
      <c r="H183" s="140">
        <f>'PUBLIC SAFETY BUILDING WORKSHEE'!I16</f>
        <v>54754.38</v>
      </c>
      <c r="I183" s="140"/>
      <c r="J183" s="140">
        <v>0</v>
      </c>
      <c r="K183" s="129"/>
    </row>
    <row r="184" spans="1:15" s="130" customFormat="1" ht="15.75" customHeight="1" thickBot="1" x14ac:dyDescent="0.2">
      <c r="A184" s="155" t="s">
        <v>948</v>
      </c>
      <c r="B184" s="127">
        <f>SUM(B181:B183)</f>
        <v>35782.93</v>
      </c>
      <c r="C184" s="127">
        <f>C181+C182-C183</f>
        <v>15190.630000000001</v>
      </c>
      <c r="D184" s="128"/>
      <c r="E184" s="127">
        <f>E181+E182-E183</f>
        <v>15190.63</v>
      </c>
      <c r="F184" s="127">
        <f t="shared" ref="F184:J184" si="27">F181+F182-F183</f>
        <v>0</v>
      </c>
      <c r="G184" s="127">
        <f>G181+G182-G183</f>
        <v>16817.11</v>
      </c>
      <c r="H184" s="127">
        <f t="shared" si="27"/>
        <v>626.37000000000262</v>
      </c>
      <c r="I184" s="128"/>
      <c r="J184" s="127">
        <f t="shared" si="27"/>
        <v>0</v>
      </c>
      <c r="K184" s="129"/>
    </row>
    <row r="185" spans="1:15" s="124" customFormat="1" ht="24.95" customHeight="1" thickTop="1" x14ac:dyDescent="0.2">
      <c r="A185" s="176" t="s">
        <v>0</v>
      </c>
      <c r="B185" s="176"/>
      <c r="C185" s="176"/>
      <c r="D185" s="176"/>
      <c r="E185" s="176"/>
      <c r="F185" s="176"/>
      <c r="G185" s="176"/>
      <c r="H185" s="176"/>
      <c r="I185" s="176"/>
      <c r="J185" s="176"/>
    </row>
    <row r="186" spans="1:15" s="130" customFormat="1" ht="32.25" thickBot="1" x14ac:dyDescent="0.2">
      <c r="A186" s="157" t="s">
        <v>851</v>
      </c>
      <c r="B186" s="134">
        <f>B19-B178+B184</f>
        <v>-241854.07</v>
      </c>
      <c r="C186" s="134">
        <f>C19-C178+C184</f>
        <v>151898.69999999891</v>
      </c>
      <c r="D186" s="135"/>
      <c r="E186" s="134">
        <f>E19-E178+E184</f>
        <v>27198.629999999997</v>
      </c>
      <c r="F186" s="134">
        <f>F19-F178+F184</f>
        <v>-45000</v>
      </c>
      <c r="G186" s="134">
        <f>G19-G178+G184</f>
        <v>433521.67999999912</v>
      </c>
      <c r="H186" s="134">
        <f>H19-H178+H184</f>
        <v>503519.26025245606</v>
      </c>
      <c r="I186" s="135"/>
      <c r="J186" s="134">
        <f>J19-J178+J184</f>
        <v>-94641.049999999814</v>
      </c>
    </row>
    <row r="187" spans="1:15" s="124" customFormat="1" ht="24.95" customHeight="1" thickTop="1" x14ac:dyDescent="0.2">
      <c r="A187" s="176" t="s">
        <v>0</v>
      </c>
      <c r="B187" s="176"/>
      <c r="C187" s="176"/>
      <c r="D187" s="176"/>
      <c r="E187" s="176"/>
      <c r="F187" s="176"/>
      <c r="G187" s="176"/>
      <c r="H187" s="176"/>
      <c r="I187" s="176"/>
      <c r="J187" s="176"/>
    </row>
    <row r="188" spans="1:15" s="124" customFormat="1" ht="15" customHeight="1" x14ac:dyDescent="0.2">
      <c r="A188" s="159" t="s">
        <v>933</v>
      </c>
      <c r="B188" s="149"/>
      <c r="C188" s="149" t="s">
        <v>0</v>
      </c>
      <c r="D188" s="149"/>
      <c r="E188" s="149" t="s">
        <v>0</v>
      </c>
      <c r="F188" s="149" t="s">
        <v>0</v>
      </c>
      <c r="G188" s="133"/>
      <c r="H188" s="133"/>
      <c r="I188" s="133"/>
      <c r="J188" s="133"/>
      <c r="K188" s="133"/>
    </row>
    <row r="189" spans="1:15" s="124" customFormat="1" ht="15" customHeight="1" x14ac:dyDescent="0.2">
      <c r="A189" s="171" t="s">
        <v>934</v>
      </c>
      <c r="B189" s="149">
        <v>0</v>
      </c>
      <c r="C189" s="149">
        <v>0</v>
      </c>
      <c r="D189" s="139"/>
      <c r="E189" s="149">
        <v>0</v>
      </c>
      <c r="F189" s="149">
        <v>0</v>
      </c>
      <c r="G189" s="149">
        <v>0</v>
      </c>
      <c r="H189" s="149">
        <v>0</v>
      </c>
      <c r="I189" s="133"/>
      <c r="J189" s="149">
        <v>0</v>
      </c>
      <c r="K189" s="133"/>
      <c r="L189" s="133"/>
    </row>
    <row r="190" spans="1:15" s="124" customFormat="1" ht="15" customHeight="1" x14ac:dyDescent="0.2">
      <c r="A190" s="171" t="s">
        <v>935</v>
      </c>
      <c r="B190" s="149">
        <v>100000</v>
      </c>
      <c r="C190" s="149">
        <v>0</v>
      </c>
      <c r="D190" s="139"/>
      <c r="E190" s="149">
        <v>0</v>
      </c>
      <c r="F190" s="149">
        <v>0</v>
      </c>
      <c r="G190" s="149">
        <v>0</v>
      </c>
      <c r="H190" s="149">
        <v>0</v>
      </c>
      <c r="I190" s="133"/>
      <c r="J190" s="149">
        <v>0</v>
      </c>
      <c r="K190" s="133"/>
      <c r="L190" s="133"/>
    </row>
    <row r="191" spans="1:15" s="124" customFormat="1" ht="15" customHeight="1" x14ac:dyDescent="0.2">
      <c r="A191" s="171" t="s">
        <v>936</v>
      </c>
      <c r="B191" s="149">
        <v>0</v>
      </c>
      <c r="C191" s="149">
        <v>0</v>
      </c>
      <c r="D191" s="139"/>
      <c r="E191" s="149">
        <v>0</v>
      </c>
      <c r="F191" s="149">
        <v>0</v>
      </c>
      <c r="G191" s="149">
        <v>0</v>
      </c>
      <c r="H191" s="149">
        <v>0</v>
      </c>
      <c r="I191" s="133"/>
      <c r="J191" s="149">
        <v>0</v>
      </c>
      <c r="K191" s="133"/>
      <c r="L191" s="133"/>
    </row>
    <row r="192" spans="1:15" s="124" customFormat="1" ht="15" customHeight="1" x14ac:dyDescent="0.2">
      <c r="A192" s="171" t="s">
        <v>937</v>
      </c>
      <c r="B192" s="149">
        <v>0</v>
      </c>
      <c r="C192" s="149">
        <v>60000</v>
      </c>
      <c r="D192" s="139"/>
      <c r="E192" s="149">
        <v>0</v>
      </c>
      <c r="F192" s="149">
        <v>0</v>
      </c>
      <c r="G192" s="149">
        <v>0</v>
      </c>
      <c r="H192" s="149">
        <v>0</v>
      </c>
      <c r="I192" s="133"/>
      <c r="J192" s="149">
        <v>0</v>
      </c>
      <c r="K192" s="133"/>
      <c r="L192" s="133"/>
    </row>
    <row r="193" spans="1:12" s="124" customFormat="1" ht="15" customHeight="1" x14ac:dyDescent="0.2">
      <c r="A193" s="171" t="s">
        <v>938</v>
      </c>
      <c r="B193" s="149">
        <v>0</v>
      </c>
      <c r="C193" s="149">
        <v>0</v>
      </c>
      <c r="D193" s="139"/>
      <c r="E193" s="149">
        <v>0</v>
      </c>
      <c r="F193" s="149">
        <v>0</v>
      </c>
      <c r="G193" s="149">
        <v>0</v>
      </c>
      <c r="H193" s="149">
        <v>0</v>
      </c>
      <c r="I193" s="133"/>
      <c r="J193" s="149">
        <v>0</v>
      </c>
      <c r="K193" s="133"/>
      <c r="L193" s="133"/>
    </row>
    <row r="194" spans="1:12" s="124" customFormat="1" ht="15" customHeight="1" x14ac:dyDescent="0.2">
      <c r="A194" s="171" t="s">
        <v>939</v>
      </c>
      <c r="B194" s="149">
        <v>0</v>
      </c>
      <c r="C194" s="149">
        <v>0</v>
      </c>
      <c r="D194" s="139"/>
      <c r="E194" s="149">
        <v>0</v>
      </c>
      <c r="F194" s="149">
        <v>0</v>
      </c>
      <c r="G194" s="149">
        <v>0</v>
      </c>
      <c r="H194" s="149">
        <v>0</v>
      </c>
      <c r="I194" s="133"/>
      <c r="J194" s="149">
        <v>0</v>
      </c>
      <c r="K194" s="133"/>
      <c r="L194" s="133"/>
    </row>
    <row r="195" spans="1:12" s="124" customFormat="1" ht="15" customHeight="1" x14ac:dyDescent="0.2">
      <c r="A195" s="171" t="s">
        <v>940</v>
      </c>
      <c r="B195" s="149">
        <v>0</v>
      </c>
      <c r="C195" s="149">
        <v>0</v>
      </c>
      <c r="D195" s="139"/>
      <c r="E195" s="149">
        <v>0</v>
      </c>
      <c r="F195" s="149">
        <v>0</v>
      </c>
      <c r="G195" s="149">
        <v>0</v>
      </c>
      <c r="H195" s="149">
        <v>0</v>
      </c>
      <c r="I195" s="133"/>
      <c r="J195" s="149">
        <v>0</v>
      </c>
      <c r="K195" s="133"/>
      <c r="L195" s="133"/>
    </row>
    <row r="196" spans="1:12" s="124" customFormat="1" ht="15" customHeight="1" x14ac:dyDescent="0.2">
      <c r="A196" s="171" t="s">
        <v>941</v>
      </c>
      <c r="B196" s="149">
        <v>0</v>
      </c>
      <c r="C196" s="149">
        <v>0</v>
      </c>
      <c r="D196" s="139"/>
      <c r="E196" s="149">
        <v>0</v>
      </c>
      <c r="F196" s="149">
        <v>0</v>
      </c>
      <c r="G196" s="149">
        <v>0</v>
      </c>
      <c r="H196" s="149">
        <v>0</v>
      </c>
      <c r="I196" s="133"/>
      <c r="J196" s="149">
        <v>0</v>
      </c>
      <c r="K196" s="133"/>
      <c r="L196" s="133"/>
    </row>
    <row r="197" spans="1:12" s="124" customFormat="1" ht="15" customHeight="1" x14ac:dyDescent="0.2">
      <c r="A197" s="171" t="s">
        <v>942</v>
      </c>
      <c r="B197" s="149">
        <v>74275</v>
      </c>
      <c r="C197" s="149">
        <v>0</v>
      </c>
      <c r="D197" s="139"/>
      <c r="E197" s="149">
        <v>0</v>
      </c>
      <c r="F197" s="149">
        <v>0</v>
      </c>
      <c r="G197" s="149">
        <v>0</v>
      </c>
      <c r="H197" s="149">
        <v>0</v>
      </c>
      <c r="I197" s="133"/>
      <c r="J197" s="149">
        <v>0</v>
      </c>
      <c r="K197" s="133"/>
      <c r="L197" s="133"/>
    </row>
    <row r="198" spans="1:12" s="124" customFormat="1" ht="15" customHeight="1" x14ac:dyDescent="0.2">
      <c r="A198" s="171" t="s">
        <v>943</v>
      </c>
      <c r="B198" s="149">
        <v>0</v>
      </c>
      <c r="C198" s="149">
        <v>0</v>
      </c>
      <c r="D198" s="139"/>
      <c r="E198" s="149">
        <v>0</v>
      </c>
      <c r="F198" s="149">
        <v>0</v>
      </c>
      <c r="G198" s="149">
        <v>0</v>
      </c>
      <c r="H198" s="149">
        <v>0</v>
      </c>
      <c r="I198" s="133"/>
      <c r="J198" s="149">
        <v>0</v>
      </c>
      <c r="K198" s="133"/>
      <c r="L198" s="133"/>
    </row>
    <row r="199" spans="1:12" s="124" customFormat="1" ht="15" customHeight="1" x14ac:dyDescent="0.2">
      <c r="A199" s="171" t="s">
        <v>944</v>
      </c>
      <c r="B199" s="149">
        <v>0</v>
      </c>
      <c r="C199" s="149">
        <v>0</v>
      </c>
      <c r="D199" s="139"/>
      <c r="E199" s="149">
        <v>0</v>
      </c>
      <c r="F199" s="149">
        <v>0</v>
      </c>
      <c r="G199" s="149">
        <v>0</v>
      </c>
      <c r="H199" s="149">
        <v>0</v>
      </c>
      <c r="I199" s="133"/>
      <c r="J199" s="149">
        <v>0</v>
      </c>
      <c r="K199" s="133"/>
      <c r="L199" s="133"/>
    </row>
    <row r="200" spans="1:12" s="124" customFormat="1" ht="15" customHeight="1" x14ac:dyDescent="0.2">
      <c r="A200" s="171" t="s">
        <v>945</v>
      </c>
      <c r="B200" s="149">
        <v>0</v>
      </c>
      <c r="C200" s="149">
        <v>0</v>
      </c>
      <c r="D200" s="139"/>
      <c r="E200" s="149">
        <v>0</v>
      </c>
      <c r="F200" s="149">
        <v>0</v>
      </c>
      <c r="G200" s="149">
        <v>-40000</v>
      </c>
      <c r="H200" s="149">
        <v>-40000</v>
      </c>
      <c r="I200" s="133"/>
      <c r="J200" s="149">
        <v>0</v>
      </c>
      <c r="K200" s="133"/>
      <c r="L200" s="133"/>
    </row>
    <row r="201" spans="1:12" s="130" customFormat="1" ht="21.75" thickBot="1" x14ac:dyDescent="0.2">
      <c r="A201" s="159" t="s">
        <v>946</v>
      </c>
      <c r="B201" s="150">
        <f>SUM(B189:B200)</f>
        <v>174275</v>
      </c>
      <c r="C201" s="150">
        <f>SUM(C189:C200)</f>
        <v>60000</v>
      </c>
      <c r="D201" s="151"/>
      <c r="E201" s="150">
        <f>SUM(E189:E200)</f>
        <v>0</v>
      </c>
      <c r="F201" s="150">
        <f>SUM(F189:F200)</f>
        <v>0</v>
      </c>
      <c r="G201" s="150">
        <f>SUM(G189:G200)</f>
        <v>-40000</v>
      </c>
      <c r="H201" s="150">
        <f>SUM(H189:H200)</f>
        <v>-40000</v>
      </c>
      <c r="I201" s="135"/>
      <c r="J201" s="150">
        <f>SUM(J189:J200)</f>
        <v>0</v>
      </c>
      <c r="K201" s="135"/>
      <c r="L201" s="135"/>
    </row>
    <row r="202" spans="1:12" s="124" customFormat="1" ht="24.95" customHeight="1" thickTop="1" x14ac:dyDescent="0.2">
      <c r="A202" s="176" t="s">
        <v>0</v>
      </c>
      <c r="B202" s="176"/>
      <c r="C202" s="176"/>
      <c r="D202" s="176"/>
      <c r="E202" s="176"/>
      <c r="F202" s="176"/>
      <c r="G202" s="176"/>
      <c r="H202" s="176"/>
      <c r="I202" s="176"/>
      <c r="J202" s="176"/>
    </row>
    <row r="203" spans="1:12" s="130" customFormat="1" ht="42.75" thickBot="1" x14ac:dyDescent="0.25">
      <c r="A203" s="159" t="s">
        <v>947</v>
      </c>
      <c r="B203" s="166">
        <f>B186+B201</f>
        <v>-67579.070000000007</v>
      </c>
      <c r="C203" s="166">
        <f>C186+C201</f>
        <v>211898.69999999891</v>
      </c>
      <c r="D203" s="151"/>
      <c r="E203" s="166">
        <f>E186+E201</f>
        <v>27198.629999999997</v>
      </c>
      <c r="F203" s="166">
        <f t="shared" ref="F203:J203" si="28">F186+F201</f>
        <v>-45000</v>
      </c>
      <c r="G203" s="166">
        <f>G186+G201</f>
        <v>393521.67999999912</v>
      </c>
      <c r="H203" s="166">
        <f t="shared" si="28"/>
        <v>463519.26025245606</v>
      </c>
      <c r="I203" s="135"/>
      <c r="J203" s="166">
        <f t="shared" si="28"/>
        <v>-94641.049999999814</v>
      </c>
      <c r="K203" s="135"/>
      <c r="L203" s="135"/>
    </row>
    <row r="204" spans="1:12" s="124" customFormat="1" ht="24.95" customHeight="1" thickTop="1" x14ac:dyDescent="0.2">
      <c r="A204" s="176" t="s">
        <v>0</v>
      </c>
      <c r="B204" s="176"/>
      <c r="C204" s="176"/>
      <c r="D204" s="176"/>
      <c r="E204" s="176"/>
      <c r="F204" s="176"/>
      <c r="G204" s="176"/>
      <c r="H204" s="176"/>
      <c r="I204" s="176"/>
      <c r="J204" s="176"/>
    </row>
    <row r="205" spans="1:12" s="124" customFormat="1" ht="15" customHeight="1" x14ac:dyDescent="0.2">
      <c r="A205" s="171" t="s">
        <v>918</v>
      </c>
      <c r="B205" s="149">
        <v>247918.86</v>
      </c>
      <c r="C205" s="149">
        <v>247918.86</v>
      </c>
      <c r="D205" s="139"/>
      <c r="E205" s="149">
        <f>C206</f>
        <v>459817.55999999889</v>
      </c>
      <c r="F205" s="149">
        <f>C206</f>
        <v>459817.55999999889</v>
      </c>
      <c r="G205" s="149">
        <f>C206</f>
        <v>459817.55999999889</v>
      </c>
      <c r="H205" s="149">
        <f>C206</f>
        <v>459817.55999999889</v>
      </c>
      <c r="I205" s="133"/>
      <c r="J205" s="133">
        <f>H206</f>
        <v>923336.82025245496</v>
      </c>
      <c r="K205" s="133"/>
      <c r="L205" s="133"/>
    </row>
    <row r="206" spans="1:12" s="124" customFormat="1" ht="15.75" customHeight="1" thickBot="1" x14ac:dyDescent="0.25">
      <c r="A206" s="159" t="s">
        <v>899</v>
      </c>
      <c r="B206" s="150">
        <f>B203+B205</f>
        <v>180339.78999999998</v>
      </c>
      <c r="C206" s="150">
        <f>C203+C205</f>
        <v>459817.55999999889</v>
      </c>
      <c r="D206" s="151"/>
      <c r="E206" s="150">
        <f>E203+E205</f>
        <v>487016.1899999989</v>
      </c>
      <c r="F206" s="150">
        <f t="shared" ref="F206:G206" si="29">F203+F205</f>
        <v>414817.55999999889</v>
      </c>
      <c r="G206" s="150">
        <f t="shared" si="29"/>
        <v>853339.23999999801</v>
      </c>
      <c r="H206" s="150">
        <f>H203+H205</f>
        <v>923336.82025245496</v>
      </c>
      <c r="I206" s="151"/>
      <c r="J206" s="150">
        <f>J203+J205</f>
        <v>828695.77025245514</v>
      </c>
      <c r="K206" s="133"/>
      <c r="L206" s="133"/>
    </row>
    <row r="207" spans="1:12" s="124" customFormat="1" ht="24.95" customHeight="1" thickTop="1" x14ac:dyDescent="0.2">
      <c r="A207" s="176" t="s">
        <v>0</v>
      </c>
      <c r="B207" s="176"/>
      <c r="C207" s="176"/>
      <c r="D207" s="176"/>
      <c r="E207" s="176"/>
      <c r="F207" s="176"/>
      <c r="G207" s="176"/>
      <c r="H207" s="176"/>
      <c r="I207" s="176"/>
      <c r="J207" s="176"/>
    </row>
    <row r="208" spans="1:12" s="124" customFormat="1" ht="15" customHeight="1" x14ac:dyDescent="0.2">
      <c r="A208" s="159" t="s">
        <v>900</v>
      </c>
      <c r="B208" s="149"/>
      <c r="C208" s="149" t="s">
        <v>0</v>
      </c>
      <c r="D208" s="149"/>
      <c r="E208" s="149" t="s">
        <v>0</v>
      </c>
      <c r="F208" s="149" t="s">
        <v>0</v>
      </c>
      <c r="G208" s="133"/>
      <c r="H208" s="133"/>
      <c r="I208" s="133"/>
      <c r="J208" s="133"/>
      <c r="K208" s="133"/>
    </row>
    <row r="209" spans="1:12" s="124" customFormat="1" ht="15" customHeight="1" x14ac:dyDescent="0.2">
      <c r="A209" s="164" t="s">
        <v>901</v>
      </c>
      <c r="K209" s="133"/>
      <c r="L209" s="133"/>
    </row>
    <row r="210" spans="1:12" s="124" customFormat="1" ht="15" customHeight="1" x14ac:dyDescent="0.2">
      <c r="A210" s="165" t="s">
        <v>902</v>
      </c>
      <c r="B210" s="149">
        <v>79900</v>
      </c>
      <c r="C210" s="149">
        <v>104400</v>
      </c>
      <c r="D210" s="139"/>
      <c r="E210" s="149">
        <v>80100</v>
      </c>
      <c r="F210" s="149">
        <v>0</v>
      </c>
      <c r="G210" s="149">
        <v>0</v>
      </c>
      <c r="H210" s="149"/>
      <c r="I210" s="133"/>
      <c r="J210" s="149"/>
      <c r="K210" s="133"/>
      <c r="L210" s="133"/>
    </row>
    <row r="211" spans="1:12" s="124" customFormat="1" ht="15" customHeight="1" x14ac:dyDescent="0.2">
      <c r="A211" s="165" t="s">
        <v>903</v>
      </c>
      <c r="B211" s="149">
        <v>0</v>
      </c>
      <c r="C211" s="149">
        <v>0</v>
      </c>
      <c r="D211" s="139"/>
      <c r="E211" s="149">
        <v>0</v>
      </c>
      <c r="F211" s="149">
        <v>0</v>
      </c>
      <c r="G211" s="149">
        <v>0</v>
      </c>
      <c r="H211" s="149">
        <v>0</v>
      </c>
      <c r="I211" s="133"/>
      <c r="J211" s="149">
        <v>0</v>
      </c>
      <c r="K211" s="133"/>
      <c r="L211" s="133"/>
    </row>
    <row r="212" spans="1:12" s="124" customFormat="1" ht="15" customHeight="1" x14ac:dyDescent="0.2">
      <c r="A212" s="165" t="s">
        <v>904</v>
      </c>
      <c r="B212" s="149">
        <v>0</v>
      </c>
      <c r="C212" s="149">
        <v>0</v>
      </c>
      <c r="D212" s="139"/>
      <c r="E212" s="149">
        <v>0</v>
      </c>
      <c r="F212" s="149">
        <v>0</v>
      </c>
      <c r="G212" s="149">
        <v>0</v>
      </c>
      <c r="H212" s="149">
        <v>0</v>
      </c>
      <c r="I212" s="133"/>
      <c r="J212" s="149">
        <v>0</v>
      </c>
      <c r="K212" s="133"/>
      <c r="L212" s="133"/>
    </row>
    <row r="213" spans="1:12" s="124" customFormat="1" ht="15" customHeight="1" x14ac:dyDescent="0.2">
      <c r="A213" s="165" t="s">
        <v>905</v>
      </c>
      <c r="B213" s="149">
        <v>0</v>
      </c>
      <c r="C213" s="149">
        <v>0</v>
      </c>
      <c r="D213" s="139"/>
      <c r="E213" s="149">
        <v>0</v>
      </c>
      <c r="F213" s="149">
        <v>0</v>
      </c>
      <c r="G213" s="149">
        <v>0</v>
      </c>
      <c r="H213" s="149">
        <v>0</v>
      </c>
      <c r="I213" s="133"/>
      <c r="J213" s="149">
        <v>0</v>
      </c>
      <c r="K213" s="133"/>
      <c r="L213" s="133"/>
    </row>
    <row r="214" spans="1:12" s="124" customFormat="1" ht="15" customHeight="1" x14ac:dyDescent="0.2">
      <c r="A214" s="165" t="s">
        <v>906</v>
      </c>
      <c r="B214" s="149">
        <v>0</v>
      </c>
      <c r="C214" s="149">
        <v>0</v>
      </c>
      <c r="D214" s="139"/>
      <c r="E214" s="149">
        <v>0</v>
      </c>
      <c r="F214" s="149">
        <v>0</v>
      </c>
      <c r="G214" s="149">
        <v>0</v>
      </c>
      <c r="H214" s="149">
        <v>0</v>
      </c>
      <c r="I214" s="133"/>
      <c r="J214" s="149">
        <v>0</v>
      </c>
      <c r="K214" s="133"/>
      <c r="L214" s="133"/>
    </row>
    <row r="215" spans="1:12" s="124" customFormat="1" ht="15" customHeight="1" x14ac:dyDescent="0.2">
      <c r="A215" s="165" t="s">
        <v>907</v>
      </c>
      <c r="B215" s="149">
        <v>0</v>
      </c>
      <c r="C215" s="149">
        <v>0</v>
      </c>
      <c r="D215" s="139"/>
      <c r="E215" s="149">
        <v>0</v>
      </c>
      <c r="F215" s="149">
        <v>0</v>
      </c>
      <c r="G215" s="149">
        <v>0</v>
      </c>
      <c r="H215" s="149">
        <v>0</v>
      </c>
      <c r="I215" s="133"/>
      <c r="J215" s="149">
        <v>0</v>
      </c>
      <c r="K215" s="133"/>
      <c r="L215" s="133"/>
    </row>
    <row r="216" spans="1:12" s="124" customFormat="1" ht="15" customHeight="1" x14ac:dyDescent="0.2">
      <c r="A216" s="165" t="s">
        <v>908</v>
      </c>
      <c r="B216" s="149">
        <v>0</v>
      </c>
      <c r="C216" s="149">
        <v>0</v>
      </c>
      <c r="D216" s="139"/>
      <c r="E216" s="149">
        <v>0</v>
      </c>
      <c r="F216" s="149">
        <v>0</v>
      </c>
      <c r="G216" s="149">
        <v>0</v>
      </c>
      <c r="H216" s="149">
        <v>0</v>
      </c>
      <c r="I216" s="133"/>
      <c r="J216" s="149">
        <v>0</v>
      </c>
      <c r="K216" s="133"/>
      <c r="L216" s="133"/>
    </row>
    <row r="217" spans="1:12" s="124" customFormat="1" ht="15" customHeight="1" x14ac:dyDescent="0.2">
      <c r="A217" s="165" t="s">
        <v>909</v>
      </c>
      <c r="B217" s="149">
        <v>200000</v>
      </c>
      <c r="C217" s="149">
        <v>80282.789999999994</v>
      </c>
      <c r="D217" s="139"/>
      <c r="E217" s="149">
        <v>200000</v>
      </c>
      <c r="F217" s="149">
        <v>0</v>
      </c>
      <c r="G217" s="149">
        <v>137243.54999999999</v>
      </c>
      <c r="H217" s="149">
        <f>(G217/9)*12</f>
        <v>182991.4</v>
      </c>
      <c r="I217" s="133"/>
      <c r="J217" s="149">
        <v>150000</v>
      </c>
      <c r="K217" s="133"/>
      <c r="L217" s="133"/>
    </row>
    <row r="218" spans="1:12" s="124" customFormat="1" ht="15" customHeight="1" x14ac:dyDescent="0.2">
      <c r="A218" s="165" t="s">
        <v>910</v>
      </c>
      <c r="B218" s="149">
        <v>0</v>
      </c>
      <c r="C218" s="149">
        <v>0</v>
      </c>
      <c r="D218" s="139"/>
      <c r="E218" s="149">
        <v>0</v>
      </c>
      <c r="F218" s="149">
        <v>0</v>
      </c>
      <c r="G218" s="149">
        <v>0</v>
      </c>
      <c r="H218" s="149">
        <v>0</v>
      </c>
      <c r="I218" s="133"/>
      <c r="J218" s="149">
        <v>0</v>
      </c>
      <c r="K218" s="133"/>
      <c r="L218" s="133"/>
    </row>
    <row r="219" spans="1:12" s="130" customFormat="1" ht="15" customHeight="1" x14ac:dyDescent="0.2">
      <c r="A219" s="165" t="s">
        <v>911</v>
      </c>
      <c r="B219" s="149">
        <v>0</v>
      </c>
      <c r="C219" s="149">
        <v>0</v>
      </c>
      <c r="D219" s="139"/>
      <c r="E219" s="149">
        <v>0</v>
      </c>
      <c r="F219" s="149">
        <v>0</v>
      </c>
      <c r="G219" s="149">
        <v>0</v>
      </c>
      <c r="H219" s="149">
        <v>0</v>
      </c>
      <c r="I219" s="133"/>
      <c r="J219" s="149">
        <v>0</v>
      </c>
      <c r="K219" s="135"/>
      <c r="L219" s="135"/>
    </row>
    <row r="220" spans="1:12" s="124" customFormat="1" ht="15" customHeight="1" thickBot="1" x14ac:dyDescent="0.25">
      <c r="A220" s="159" t="s">
        <v>912</v>
      </c>
      <c r="B220" s="150">
        <f t="shared" ref="B220" si="30">SUM(B210:B219)</f>
        <v>279900</v>
      </c>
      <c r="C220" s="150">
        <f>SUM(C210:C219)</f>
        <v>184682.78999999998</v>
      </c>
      <c r="D220" s="151"/>
      <c r="E220" s="150">
        <f t="shared" ref="E220:H220" si="31">SUM(E210:E219)</f>
        <v>280100</v>
      </c>
      <c r="F220" s="150">
        <f t="shared" si="31"/>
        <v>0</v>
      </c>
      <c r="G220" s="150">
        <f t="shared" si="31"/>
        <v>137243.54999999999</v>
      </c>
      <c r="H220" s="150">
        <f t="shared" si="31"/>
        <v>182991.4</v>
      </c>
      <c r="I220" s="135"/>
      <c r="J220" s="150">
        <f t="shared" ref="J220" si="32">SUM(J210:J219)</f>
        <v>150000</v>
      </c>
      <c r="K220" s="133"/>
      <c r="L220" s="133"/>
    </row>
    <row r="221" spans="1:12" s="124" customFormat="1" ht="24.95" customHeight="1" thickTop="1" x14ac:dyDescent="0.2">
      <c r="A221" s="176" t="s">
        <v>0</v>
      </c>
      <c r="B221" s="176"/>
      <c r="C221" s="176"/>
      <c r="D221" s="176"/>
      <c r="E221" s="176"/>
      <c r="F221" s="176"/>
      <c r="G221" s="176"/>
      <c r="H221" s="176"/>
      <c r="I221" s="176"/>
      <c r="J221" s="176"/>
    </row>
    <row r="222" spans="1:12" s="124" customFormat="1" ht="15" customHeight="1" thickBot="1" x14ac:dyDescent="0.25">
      <c r="A222" s="159" t="s">
        <v>913</v>
      </c>
      <c r="B222" s="152">
        <f>B206-B220</f>
        <v>-99560.210000000021</v>
      </c>
      <c r="C222" s="152">
        <f>C206-C220</f>
        <v>275134.76999999891</v>
      </c>
      <c r="D222" s="151"/>
      <c r="E222" s="152">
        <f>E206-E220</f>
        <v>206916.1899999989</v>
      </c>
      <c r="F222" s="152">
        <f>F206-F220</f>
        <v>414817.55999999889</v>
      </c>
      <c r="G222" s="152">
        <f>G206-G220</f>
        <v>716095.68999999808</v>
      </c>
      <c r="H222" s="152">
        <f>H206-H220</f>
        <v>740345.42025245493</v>
      </c>
      <c r="I222" s="133"/>
      <c r="J222" s="152">
        <f>J206-J220</f>
        <v>678695.77025245514</v>
      </c>
      <c r="K222" s="133"/>
      <c r="L222" s="133"/>
    </row>
    <row r="223" spans="1:12" s="124" customFormat="1" ht="15" customHeight="1" thickTop="1" x14ac:dyDescent="0.2">
      <c r="A223" s="159"/>
      <c r="B223" s="149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</row>
    <row r="224" spans="1:12" s="124" customFormat="1" ht="15" customHeight="1" x14ac:dyDescent="0.2">
      <c r="A224" s="160" t="s">
        <v>914</v>
      </c>
      <c r="B224" s="153">
        <f>B222/B19</f>
        <v>-4.1707756428221637E-2</v>
      </c>
      <c r="C224" s="153">
        <f>C222/C19</f>
        <v>9.520664794353588E-2</v>
      </c>
      <c r="D224" s="154"/>
      <c r="E224" s="153">
        <f>E222/E19</f>
        <v>7.6340442880122372E-2</v>
      </c>
      <c r="F224" s="153"/>
      <c r="G224" s="153">
        <f>G222/G19</f>
        <v>0.2880318965731038</v>
      </c>
      <c r="H224" s="153">
        <f>H222/H19</f>
        <v>0.22851338117196052</v>
      </c>
      <c r="I224" s="133"/>
      <c r="J224" s="153">
        <f>J222/J19</f>
        <v>0.22872533838508932</v>
      </c>
      <c r="K224" s="133"/>
      <c r="L224" s="133"/>
    </row>
    <row r="225" spans="1:15" s="124" customFormat="1" ht="15" customHeight="1" x14ac:dyDescent="0.2">
      <c r="A225" s="160"/>
      <c r="B225" s="133"/>
      <c r="C225" s="133"/>
      <c r="D225" s="133"/>
      <c r="E225" s="133"/>
      <c r="F225" s="131"/>
      <c r="G225" s="131"/>
      <c r="H225" s="131"/>
      <c r="J225" s="131"/>
      <c r="K225" s="131"/>
      <c r="L225" s="131"/>
      <c r="M225" s="131"/>
      <c r="N225" s="131"/>
      <c r="O225" s="132"/>
    </row>
    <row r="226" spans="1:15" s="124" customFormat="1" ht="15" customHeight="1" x14ac:dyDescent="0.2">
      <c r="A226" s="158"/>
      <c r="B226" s="133"/>
      <c r="C226" s="133"/>
      <c r="D226" s="133"/>
      <c r="E226" s="133"/>
      <c r="F226" s="131"/>
      <c r="G226" s="131"/>
      <c r="H226" s="131"/>
      <c r="J226" s="131"/>
      <c r="K226" s="131"/>
      <c r="L226" s="131"/>
      <c r="M226" s="131"/>
      <c r="N226" s="131"/>
      <c r="O226" s="132"/>
    </row>
    <row r="227" spans="1:15" s="124" customFormat="1" ht="15" customHeight="1" x14ac:dyDescent="0.2">
      <c r="A227" s="158"/>
      <c r="B227" s="133"/>
      <c r="C227" s="133"/>
      <c r="D227" s="133"/>
      <c r="E227" s="133"/>
      <c r="F227" s="131"/>
      <c r="G227" s="131"/>
      <c r="H227" s="131"/>
      <c r="J227" s="131"/>
      <c r="K227" s="131"/>
      <c r="L227" s="131"/>
      <c r="M227" s="131"/>
      <c r="N227" s="131"/>
      <c r="O227" s="132"/>
    </row>
    <row r="228" spans="1:15" s="124" customFormat="1" ht="15" customHeight="1" x14ac:dyDescent="0.2">
      <c r="A228" s="158"/>
      <c r="B228" s="133"/>
      <c r="C228" s="133"/>
      <c r="D228" s="133"/>
      <c r="E228" s="133"/>
      <c r="F228" s="131"/>
      <c r="G228" s="131"/>
      <c r="H228" s="131"/>
      <c r="I228" s="131"/>
      <c r="J228" s="131"/>
      <c r="K228" s="131"/>
      <c r="L228" s="131"/>
      <c r="M228" s="131"/>
      <c r="N228" s="131"/>
      <c r="O228" s="132"/>
    </row>
    <row r="229" spans="1:15" s="124" customFormat="1" ht="15" customHeight="1" x14ac:dyDescent="0.2">
      <c r="A229" s="158"/>
      <c r="B229" s="133"/>
      <c r="C229" s="133"/>
      <c r="D229" s="133"/>
      <c r="E229" s="131"/>
      <c r="F229" s="131"/>
      <c r="G229" s="131"/>
      <c r="H229" s="131"/>
      <c r="I229" s="131"/>
      <c r="J229" s="131"/>
      <c r="K229" s="131"/>
      <c r="L229" s="131"/>
      <c r="M229" s="131"/>
      <c r="N229" s="132"/>
    </row>
    <row r="230" spans="1:15" s="124" customFormat="1" ht="15" customHeight="1" x14ac:dyDescent="0.2">
      <c r="A230" s="158"/>
      <c r="B230" s="133"/>
      <c r="C230" s="133"/>
      <c r="D230" s="133"/>
      <c r="E230" s="131"/>
      <c r="F230" s="131"/>
      <c r="G230" s="131"/>
      <c r="H230" s="131"/>
      <c r="I230" s="131"/>
      <c r="J230" s="131"/>
      <c r="K230" s="131"/>
      <c r="L230" s="131"/>
      <c r="M230" s="131"/>
      <c r="N230" s="132"/>
    </row>
    <row r="231" spans="1:15" s="124" customFormat="1" ht="15" customHeight="1" x14ac:dyDescent="0.2">
      <c r="A231" s="158"/>
      <c r="B231" s="133"/>
      <c r="C231" s="133"/>
      <c r="D231" s="133"/>
      <c r="E231" s="131"/>
      <c r="F231" s="131"/>
      <c r="G231" s="131"/>
      <c r="H231" s="131"/>
      <c r="I231" s="131"/>
      <c r="J231" s="131"/>
      <c r="K231" s="131"/>
      <c r="L231" s="131"/>
      <c r="M231" s="131"/>
      <c r="N231" s="132"/>
    </row>
    <row r="232" spans="1:15" s="124" customFormat="1" ht="15" customHeight="1" x14ac:dyDescent="0.2">
      <c r="A232" s="158"/>
      <c r="B232" s="133"/>
      <c r="C232" s="133"/>
      <c r="D232" s="133"/>
      <c r="E232" s="131"/>
      <c r="F232" s="131"/>
      <c r="G232" s="131"/>
      <c r="H232" s="131"/>
      <c r="I232" s="131"/>
      <c r="J232" s="131"/>
      <c r="K232" s="131"/>
      <c r="L232" s="131"/>
      <c r="M232" s="131"/>
      <c r="N232" s="132"/>
    </row>
    <row r="233" spans="1:15" s="124" customFormat="1" ht="15" customHeight="1" x14ac:dyDescent="0.2">
      <c r="A233" s="158"/>
      <c r="B233" s="133"/>
      <c r="C233" s="133"/>
      <c r="D233" s="133"/>
      <c r="E233" s="131"/>
      <c r="F233" s="131"/>
      <c r="G233" s="131"/>
      <c r="H233" s="131"/>
      <c r="I233" s="131"/>
      <c r="J233" s="131"/>
      <c r="K233" s="131"/>
      <c r="L233" s="131"/>
      <c r="M233" s="131"/>
      <c r="N233" s="132"/>
    </row>
    <row r="234" spans="1:15" s="124" customFormat="1" ht="15" customHeight="1" x14ac:dyDescent="0.2">
      <c r="A234" s="158"/>
      <c r="B234" s="133"/>
      <c r="C234" s="133"/>
      <c r="D234" s="133"/>
      <c r="E234" s="131"/>
      <c r="F234" s="131"/>
      <c r="G234" s="131"/>
      <c r="H234" s="131"/>
      <c r="I234" s="131"/>
      <c r="J234" s="131"/>
      <c r="K234" s="131"/>
      <c r="L234" s="131"/>
      <c r="M234" s="131"/>
      <c r="N234" s="132"/>
    </row>
    <row r="235" spans="1:15" s="124" customFormat="1" ht="15" customHeight="1" x14ac:dyDescent="0.2">
      <c r="A235" s="158"/>
      <c r="B235" s="133"/>
      <c r="C235" s="133"/>
      <c r="D235" s="133"/>
      <c r="E235" s="131"/>
      <c r="F235" s="131"/>
      <c r="G235" s="131"/>
      <c r="H235" s="131"/>
      <c r="I235" s="131"/>
      <c r="J235" s="131"/>
      <c r="K235" s="131"/>
      <c r="L235" s="131"/>
      <c r="M235" s="131"/>
      <c r="N235" s="132"/>
    </row>
    <row r="236" spans="1:15" s="124" customFormat="1" ht="15" customHeight="1" x14ac:dyDescent="0.2">
      <c r="A236" s="158"/>
      <c r="B236" s="133"/>
      <c r="C236" s="133"/>
      <c r="D236" s="133"/>
      <c r="E236" s="131"/>
      <c r="F236" s="131"/>
      <c r="G236" s="131"/>
      <c r="H236" s="131"/>
      <c r="I236" s="131"/>
      <c r="J236" s="131"/>
      <c r="K236" s="131"/>
      <c r="L236" s="131"/>
      <c r="M236" s="131"/>
      <c r="N236" s="132"/>
    </row>
    <row r="237" spans="1:15" s="124" customFormat="1" ht="15" customHeight="1" x14ac:dyDescent="0.2">
      <c r="A237" s="158"/>
      <c r="B237" s="133"/>
      <c r="C237" s="133"/>
      <c r="D237" s="133"/>
      <c r="E237" s="131"/>
      <c r="F237" s="131"/>
      <c r="G237" s="131"/>
      <c r="H237" s="131"/>
      <c r="I237" s="131"/>
      <c r="J237" s="131"/>
      <c r="K237" s="131"/>
      <c r="L237" s="131"/>
      <c r="M237" s="131"/>
      <c r="N237" s="132"/>
    </row>
    <row r="238" spans="1:15" s="124" customFormat="1" ht="15" customHeight="1" x14ac:dyDescent="0.2">
      <c r="A238" s="158"/>
      <c r="B238" s="133"/>
      <c r="C238" s="133"/>
      <c r="D238" s="133"/>
      <c r="E238" s="131"/>
      <c r="F238" s="131"/>
      <c r="G238" s="131"/>
      <c r="H238" s="131"/>
      <c r="I238" s="131"/>
      <c r="J238" s="131"/>
      <c r="K238" s="131"/>
      <c r="L238" s="131"/>
      <c r="M238" s="131"/>
      <c r="N238" s="132"/>
    </row>
    <row r="239" spans="1:15" s="124" customFormat="1" ht="15" customHeight="1" x14ac:dyDescent="0.2">
      <c r="A239" s="158"/>
      <c r="B239" s="133"/>
      <c r="C239" s="133"/>
      <c r="D239" s="133"/>
      <c r="E239" s="131"/>
      <c r="F239" s="131"/>
      <c r="G239" s="131"/>
      <c r="H239" s="131"/>
      <c r="I239" s="131"/>
      <c r="J239" s="131"/>
      <c r="K239" s="131"/>
      <c r="L239" s="131"/>
      <c r="M239" s="131"/>
      <c r="N239" s="132"/>
    </row>
    <row r="240" spans="1:15" s="124" customFormat="1" ht="15" customHeight="1" x14ac:dyDescent="0.2">
      <c r="A240" s="158"/>
      <c r="B240" s="133"/>
      <c r="C240" s="133"/>
      <c r="D240" s="133"/>
      <c r="E240" s="131"/>
      <c r="F240" s="131"/>
      <c r="G240" s="131"/>
      <c r="H240" s="131"/>
      <c r="I240" s="131"/>
      <c r="J240" s="131"/>
      <c r="K240" s="131"/>
      <c r="L240" s="131"/>
      <c r="M240" s="131"/>
      <c r="N240" s="132"/>
    </row>
    <row r="241" spans="1:15" s="124" customFormat="1" ht="15" customHeight="1" x14ac:dyDescent="0.2">
      <c r="A241" s="158"/>
      <c r="B241" s="133"/>
      <c r="C241" s="133"/>
      <c r="D241" s="133"/>
      <c r="E241" s="131"/>
      <c r="F241" s="131"/>
      <c r="G241" s="131"/>
      <c r="H241" s="131"/>
      <c r="I241" s="131"/>
      <c r="J241" s="131"/>
      <c r="K241" s="131"/>
      <c r="L241" s="131"/>
      <c r="M241" s="131"/>
      <c r="N241" s="132"/>
    </row>
    <row r="242" spans="1:15" s="1" customFormat="1" ht="11.25" x14ac:dyDescent="0.2">
      <c r="A242" s="158"/>
      <c r="B242" s="133"/>
      <c r="C242" s="133"/>
      <c r="D242" s="133"/>
      <c r="E242" s="131"/>
      <c r="F242" s="131"/>
      <c r="G242" s="131"/>
      <c r="H242" s="131"/>
      <c r="I242" s="131"/>
      <c r="J242" s="131"/>
      <c r="K242" s="131"/>
      <c r="L242" s="131"/>
      <c r="M242" s="136"/>
      <c r="N242" s="137"/>
      <c r="O242" s="138"/>
    </row>
    <row r="243" spans="1:15" s="1" customFormat="1" ht="11.25" x14ac:dyDescent="0.2">
      <c r="A243" s="158"/>
      <c r="B243" s="133"/>
      <c r="C243" s="133"/>
      <c r="D243" s="133"/>
      <c r="E243" s="131"/>
      <c r="F243" s="131"/>
      <c r="G243" s="131"/>
      <c r="H243" s="131"/>
      <c r="I243" s="131"/>
      <c r="J243" s="131"/>
      <c r="K243" s="131"/>
      <c r="L243" s="131"/>
      <c r="M243" s="136"/>
      <c r="N243" s="137"/>
      <c r="O243" s="138"/>
    </row>
    <row r="244" spans="1:15" s="1" customFormat="1" ht="11.25" x14ac:dyDescent="0.2">
      <c r="A244" s="158"/>
      <c r="B244" s="133"/>
      <c r="C244" s="133"/>
      <c r="D244" s="133"/>
      <c r="E244" s="131"/>
      <c r="F244" s="131"/>
      <c r="G244" s="131"/>
      <c r="H244" s="131"/>
      <c r="I244" s="131"/>
      <c r="J244" s="131"/>
      <c r="K244" s="131"/>
      <c r="L244" s="131"/>
      <c r="M244" s="136"/>
      <c r="N244" s="137"/>
      <c r="O244" s="138"/>
    </row>
    <row r="245" spans="1:15" s="1" customFormat="1" ht="11.25" x14ac:dyDescent="0.2">
      <c r="A245" s="158"/>
      <c r="B245" s="133"/>
      <c r="C245" s="133"/>
      <c r="D245" s="133"/>
      <c r="E245" s="131"/>
      <c r="F245" s="131"/>
      <c r="G245" s="131"/>
      <c r="H245" s="131"/>
      <c r="I245" s="131"/>
      <c r="J245" s="131"/>
      <c r="K245" s="131"/>
      <c r="L245" s="131"/>
      <c r="M245" s="136"/>
      <c r="N245" s="137"/>
      <c r="O245" s="138"/>
    </row>
    <row r="246" spans="1:15" s="1" customFormat="1" ht="11.25" x14ac:dyDescent="0.2">
      <c r="A246" s="158"/>
      <c r="B246" s="133"/>
      <c r="C246" s="133"/>
      <c r="D246" s="133"/>
      <c r="E246" s="131"/>
      <c r="F246" s="131"/>
      <c r="G246" s="131"/>
      <c r="H246" s="131"/>
      <c r="I246" s="131"/>
      <c r="J246" s="131"/>
      <c r="K246" s="131"/>
      <c r="L246" s="131"/>
      <c r="M246" s="136"/>
      <c r="N246" s="137"/>
      <c r="O246" s="138"/>
    </row>
    <row r="247" spans="1:15" s="1" customFormat="1" ht="11.25" x14ac:dyDescent="0.2">
      <c r="A247" s="158"/>
      <c r="B247" s="133"/>
      <c r="C247" s="133"/>
      <c r="D247" s="133"/>
      <c r="E247" s="131"/>
      <c r="F247" s="131"/>
      <c r="G247" s="131"/>
      <c r="H247" s="131"/>
      <c r="I247" s="131"/>
      <c r="J247" s="131"/>
      <c r="K247" s="131"/>
      <c r="L247" s="131"/>
      <c r="M247" s="136"/>
      <c r="N247" s="137"/>
      <c r="O247" s="138"/>
    </row>
    <row r="248" spans="1:15" s="1" customFormat="1" ht="11.25" x14ac:dyDescent="0.2">
      <c r="A248" s="158"/>
      <c r="B248" s="133"/>
      <c r="C248" s="133"/>
      <c r="D248" s="133"/>
      <c r="E248" s="131"/>
      <c r="F248" s="131"/>
      <c r="G248" s="131"/>
      <c r="H248" s="131"/>
      <c r="I248" s="131"/>
      <c r="J248" s="131"/>
      <c r="K248" s="131"/>
      <c r="L248" s="131"/>
      <c r="M248" s="136"/>
      <c r="N248" s="137"/>
      <c r="O248" s="138"/>
    </row>
    <row r="249" spans="1:15" s="1" customFormat="1" ht="11.25" x14ac:dyDescent="0.2">
      <c r="A249" s="158"/>
      <c r="B249" s="133"/>
      <c r="C249" s="133"/>
      <c r="D249" s="133"/>
      <c r="E249" s="131"/>
      <c r="F249" s="131"/>
      <c r="G249" s="131"/>
      <c r="H249" s="131"/>
      <c r="I249" s="131"/>
      <c r="J249" s="131"/>
      <c r="K249" s="131"/>
      <c r="L249" s="131"/>
      <c r="M249" s="136"/>
      <c r="N249" s="137"/>
      <c r="O249" s="138"/>
    </row>
    <row r="250" spans="1:15" s="1" customFormat="1" ht="11.25" x14ac:dyDescent="0.2">
      <c r="A250" s="158"/>
      <c r="B250" s="133"/>
      <c r="C250" s="133"/>
      <c r="D250" s="133"/>
      <c r="E250" s="131"/>
      <c r="F250" s="131"/>
      <c r="G250" s="131"/>
      <c r="H250" s="131"/>
      <c r="I250" s="131"/>
      <c r="J250" s="131"/>
      <c r="K250" s="131"/>
      <c r="L250" s="131"/>
      <c r="M250" s="136"/>
      <c r="N250" s="137"/>
      <c r="O250" s="138"/>
    </row>
    <row r="251" spans="1:15" s="1" customFormat="1" ht="11.25" x14ac:dyDescent="0.2">
      <c r="A251" s="158"/>
      <c r="B251" s="133"/>
      <c r="C251" s="133"/>
      <c r="D251" s="133"/>
      <c r="E251" s="131"/>
      <c r="F251" s="131"/>
      <c r="G251" s="131"/>
      <c r="H251" s="131"/>
      <c r="I251" s="131"/>
      <c r="J251" s="131"/>
      <c r="K251" s="131"/>
      <c r="L251" s="131"/>
      <c r="M251" s="136"/>
      <c r="N251" s="137"/>
      <c r="O251" s="138"/>
    </row>
    <row r="252" spans="1:15" s="1" customFormat="1" ht="11.25" x14ac:dyDescent="0.2">
      <c r="A252" s="158"/>
      <c r="B252" s="133"/>
      <c r="C252" s="133"/>
      <c r="D252" s="133"/>
      <c r="E252" s="131"/>
      <c r="F252" s="131"/>
      <c r="G252" s="131"/>
      <c r="H252" s="131"/>
      <c r="I252" s="131"/>
      <c r="J252" s="131"/>
      <c r="K252" s="131"/>
      <c r="L252" s="131"/>
      <c r="M252" s="136"/>
      <c r="N252" s="137"/>
      <c r="O252" s="138"/>
    </row>
    <row r="253" spans="1:15" s="1" customFormat="1" ht="11.25" x14ac:dyDescent="0.2">
      <c r="A253" s="158"/>
      <c r="B253" s="133"/>
      <c r="C253" s="133"/>
      <c r="D253" s="133"/>
      <c r="E253" s="131"/>
      <c r="F253" s="131"/>
      <c r="G253" s="131"/>
      <c r="H253" s="131"/>
      <c r="I253" s="131"/>
      <c r="J253" s="131"/>
      <c r="K253" s="131"/>
      <c r="L253" s="131"/>
      <c r="M253" s="136"/>
      <c r="N253" s="137"/>
      <c r="O253" s="138"/>
    </row>
    <row r="254" spans="1:15" s="1" customFormat="1" ht="11.25" x14ac:dyDescent="0.2">
      <c r="A254" s="158"/>
      <c r="B254" s="133"/>
      <c r="C254" s="133"/>
      <c r="D254" s="133"/>
      <c r="E254" s="131"/>
      <c r="F254" s="131"/>
      <c r="G254" s="131"/>
      <c r="H254" s="131"/>
      <c r="I254" s="131"/>
      <c r="J254" s="131"/>
      <c r="K254" s="131"/>
      <c r="L254" s="131"/>
      <c r="M254" s="136"/>
      <c r="N254" s="137"/>
      <c r="O254" s="138"/>
    </row>
    <row r="255" spans="1:15" s="1" customFormat="1" ht="11.25" x14ac:dyDescent="0.2">
      <c r="A255" s="158"/>
      <c r="B255" s="133"/>
      <c r="C255" s="133"/>
      <c r="D255" s="133"/>
      <c r="E255" s="131"/>
      <c r="F255" s="131"/>
      <c r="G255" s="131"/>
      <c r="H255" s="131"/>
      <c r="I255" s="131"/>
      <c r="J255" s="131"/>
      <c r="K255" s="131"/>
      <c r="L255" s="131"/>
      <c r="M255" s="136"/>
      <c r="N255" s="137"/>
      <c r="O255" s="138"/>
    </row>
    <row r="256" spans="1:15" s="1" customFormat="1" ht="11.25" x14ac:dyDescent="0.2">
      <c r="A256" s="158"/>
      <c r="B256" s="133"/>
      <c r="C256" s="133"/>
      <c r="D256" s="133"/>
      <c r="E256" s="131"/>
      <c r="F256" s="131"/>
      <c r="G256" s="131"/>
      <c r="H256" s="131"/>
      <c r="I256" s="131"/>
      <c r="J256" s="131"/>
      <c r="K256" s="131"/>
      <c r="L256" s="131"/>
      <c r="M256" s="136"/>
      <c r="N256" s="137"/>
      <c r="O256" s="138"/>
    </row>
    <row r="257" spans="1:15" s="1" customFormat="1" ht="11.25" x14ac:dyDescent="0.2">
      <c r="A257" s="158"/>
      <c r="B257" s="133"/>
      <c r="C257" s="133"/>
      <c r="D257" s="133"/>
      <c r="E257" s="131"/>
      <c r="F257" s="131"/>
      <c r="G257" s="131"/>
      <c r="H257" s="131"/>
      <c r="I257" s="131"/>
      <c r="J257" s="131"/>
      <c r="K257" s="131"/>
      <c r="L257" s="131"/>
      <c r="M257" s="136"/>
      <c r="N257" s="137"/>
      <c r="O257" s="138"/>
    </row>
    <row r="258" spans="1:15" s="1" customFormat="1" ht="11.25" x14ac:dyDescent="0.2">
      <c r="A258" s="158"/>
      <c r="B258" s="133"/>
      <c r="C258" s="133"/>
      <c r="D258" s="133"/>
      <c r="E258" s="131"/>
      <c r="F258" s="131"/>
      <c r="G258" s="131"/>
      <c r="H258" s="131"/>
      <c r="I258" s="131"/>
      <c r="J258" s="131"/>
      <c r="K258" s="131"/>
      <c r="L258" s="131"/>
      <c r="M258" s="136"/>
      <c r="N258" s="137"/>
      <c r="O258" s="138"/>
    </row>
    <row r="259" spans="1:15" s="1" customFormat="1" ht="11.25" x14ac:dyDescent="0.2">
      <c r="A259" s="158"/>
      <c r="B259" s="133"/>
      <c r="C259" s="133"/>
      <c r="D259" s="133"/>
      <c r="E259" s="131"/>
      <c r="F259" s="131"/>
      <c r="G259" s="131"/>
      <c r="H259" s="131"/>
      <c r="I259" s="131"/>
      <c r="J259" s="131"/>
      <c r="K259" s="131"/>
      <c r="L259" s="131"/>
      <c r="M259" s="136"/>
      <c r="N259" s="137"/>
      <c r="O259" s="138"/>
    </row>
    <row r="260" spans="1:15" s="1" customFormat="1" ht="11.25" x14ac:dyDescent="0.2">
      <c r="A260" s="158"/>
      <c r="B260" s="133"/>
      <c r="C260" s="133"/>
      <c r="D260" s="133"/>
      <c r="E260" s="131"/>
      <c r="F260" s="131"/>
      <c r="G260" s="131"/>
      <c r="H260" s="131"/>
      <c r="I260" s="131"/>
      <c r="J260" s="131"/>
      <c r="K260" s="131"/>
      <c r="L260" s="131"/>
      <c r="M260" s="136"/>
      <c r="N260" s="137"/>
      <c r="O260" s="138"/>
    </row>
    <row r="261" spans="1:15" s="1" customFormat="1" ht="11.25" x14ac:dyDescent="0.2">
      <c r="A261" s="158"/>
      <c r="B261" s="133"/>
      <c r="C261" s="133"/>
      <c r="D261" s="133"/>
      <c r="E261" s="131"/>
      <c r="F261" s="131"/>
      <c r="G261" s="131"/>
      <c r="H261" s="131"/>
      <c r="I261" s="131"/>
      <c r="J261" s="131"/>
      <c r="K261" s="131"/>
      <c r="L261" s="131"/>
      <c r="M261" s="136"/>
      <c r="N261" s="137"/>
      <c r="O261" s="138"/>
    </row>
    <row r="262" spans="1:15" s="1" customFormat="1" ht="11.25" x14ac:dyDescent="0.2">
      <c r="A262" s="158"/>
      <c r="B262" s="133"/>
      <c r="C262" s="133"/>
      <c r="D262" s="133"/>
      <c r="E262" s="131"/>
      <c r="F262" s="131"/>
      <c r="G262" s="131"/>
      <c r="H262" s="131"/>
      <c r="I262" s="131"/>
      <c r="J262" s="131"/>
      <c r="K262" s="131"/>
      <c r="L262" s="131"/>
      <c r="M262" s="136"/>
      <c r="N262" s="137"/>
      <c r="O262" s="138"/>
    </row>
    <row r="263" spans="1:15" s="1" customFormat="1" ht="11.25" x14ac:dyDescent="0.2">
      <c r="A263" s="158"/>
      <c r="B263" s="133"/>
      <c r="C263" s="133"/>
      <c r="D263" s="133"/>
      <c r="E263" s="131"/>
      <c r="F263" s="131"/>
      <c r="G263" s="131"/>
      <c r="H263" s="131"/>
      <c r="I263" s="131"/>
      <c r="J263" s="131"/>
      <c r="K263" s="131"/>
      <c r="L263" s="131"/>
      <c r="M263" s="136"/>
      <c r="N263" s="137"/>
      <c r="O263" s="138"/>
    </row>
    <row r="264" spans="1:15" s="1" customFormat="1" ht="11.25" x14ac:dyDescent="0.2">
      <c r="A264" s="158"/>
      <c r="B264" s="133"/>
      <c r="C264" s="133"/>
      <c r="D264" s="133"/>
      <c r="E264" s="131"/>
      <c r="F264" s="131"/>
      <c r="G264" s="131"/>
      <c r="H264" s="131"/>
      <c r="I264" s="131"/>
      <c r="J264" s="131"/>
      <c r="K264" s="131"/>
      <c r="L264" s="131"/>
      <c r="M264" s="136"/>
      <c r="N264" s="137"/>
      <c r="O264" s="138"/>
    </row>
    <row r="265" spans="1:15" s="1" customFormat="1" ht="11.25" x14ac:dyDescent="0.2">
      <c r="A265" s="158"/>
      <c r="B265" s="133"/>
      <c r="C265" s="133"/>
      <c r="D265" s="133"/>
      <c r="E265" s="131"/>
      <c r="F265" s="131"/>
      <c r="G265" s="131"/>
      <c r="H265" s="131"/>
      <c r="I265" s="131"/>
      <c r="J265" s="131"/>
      <c r="K265" s="131"/>
      <c r="L265" s="131"/>
      <c r="M265" s="136"/>
      <c r="N265" s="137"/>
      <c r="O265" s="138"/>
    </row>
    <row r="266" spans="1:15" s="1" customFormat="1" ht="11.25" x14ac:dyDescent="0.2">
      <c r="A266" s="158"/>
      <c r="B266" s="133"/>
      <c r="C266" s="133"/>
      <c r="D266" s="133"/>
      <c r="E266" s="131"/>
      <c r="F266" s="131"/>
      <c r="G266" s="131"/>
      <c r="H266" s="131"/>
      <c r="I266" s="131"/>
      <c r="J266" s="131"/>
      <c r="K266" s="131"/>
      <c r="L266" s="131"/>
      <c r="M266" s="136"/>
      <c r="N266" s="137"/>
      <c r="O266" s="138"/>
    </row>
    <row r="267" spans="1:15" s="1" customFormat="1" ht="11.25" x14ac:dyDescent="0.2">
      <c r="A267" s="158"/>
      <c r="B267" s="133"/>
      <c r="C267" s="133"/>
      <c r="D267" s="133"/>
      <c r="E267" s="131"/>
      <c r="F267" s="131"/>
      <c r="G267" s="131"/>
      <c r="H267" s="131"/>
      <c r="I267" s="131"/>
      <c r="J267" s="131"/>
      <c r="K267" s="131"/>
      <c r="L267" s="131"/>
      <c r="M267" s="136"/>
      <c r="N267" s="137"/>
      <c r="O267" s="138"/>
    </row>
    <row r="268" spans="1:15" s="1" customFormat="1" ht="11.25" x14ac:dyDescent="0.2">
      <c r="A268" s="158"/>
      <c r="B268" s="133"/>
      <c r="C268" s="133"/>
      <c r="D268" s="133"/>
      <c r="E268" s="131"/>
      <c r="F268" s="131"/>
      <c r="G268" s="131"/>
      <c r="H268" s="131"/>
      <c r="I268" s="131"/>
      <c r="J268" s="131"/>
      <c r="K268" s="131"/>
      <c r="L268" s="131"/>
      <c r="M268" s="136"/>
      <c r="N268" s="137"/>
      <c r="O268" s="138"/>
    </row>
    <row r="269" spans="1:15" s="1" customFormat="1" ht="11.25" x14ac:dyDescent="0.2">
      <c r="A269" s="158"/>
      <c r="B269" s="133"/>
      <c r="C269" s="133"/>
      <c r="D269" s="133"/>
      <c r="E269" s="131"/>
      <c r="F269" s="131"/>
      <c r="G269" s="131"/>
      <c r="H269" s="131"/>
      <c r="I269" s="131"/>
      <c r="J269" s="131"/>
      <c r="K269" s="131"/>
      <c r="L269" s="131"/>
      <c r="M269" s="136"/>
      <c r="N269" s="137"/>
      <c r="O269" s="138"/>
    </row>
    <row r="270" spans="1:15" s="1" customFormat="1" ht="11.25" x14ac:dyDescent="0.2">
      <c r="A270" s="158"/>
      <c r="B270" s="133"/>
      <c r="C270" s="133"/>
      <c r="D270" s="133"/>
      <c r="E270" s="131"/>
      <c r="F270" s="131"/>
      <c r="G270" s="131"/>
      <c r="H270" s="131"/>
      <c r="I270" s="131"/>
      <c r="J270" s="131"/>
      <c r="K270" s="131"/>
      <c r="L270" s="131"/>
      <c r="M270" s="136"/>
      <c r="N270" s="137"/>
      <c r="O270" s="138"/>
    </row>
    <row r="271" spans="1:15" s="1" customFormat="1" ht="11.25" x14ac:dyDescent="0.2">
      <c r="A271" s="158"/>
      <c r="B271" s="133"/>
      <c r="C271" s="133"/>
      <c r="D271" s="133"/>
      <c r="E271" s="131"/>
      <c r="F271" s="131"/>
      <c r="G271" s="131"/>
      <c r="H271" s="131"/>
      <c r="I271" s="131"/>
      <c r="J271" s="131"/>
      <c r="K271" s="131"/>
      <c r="L271" s="131"/>
      <c r="M271" s="136"/>
      <c r="N271" s="137"/>
      <c r="O271" s="138"/>
    </row>
    <row r="272" spans="1:15" s="1" customFormat="1" ht="11.25" x14ac:dyDescent="0.2">
      <c r="A272" s="158"/>
      <c r="B272" s="133"/>
      <c r="C272" s="133"/>
      <c r="D272" s="133"/>
      <c r="E272" s="131"/>
      <c r="F272" s="131"/>
      <c r="G272" s="131"/>
      <c r="H272" s="131"/>
      <c r="I272" s="131"/>
      <c r="J272" s="131"/>
      <c r="K272" s="131"/>
      <c r="L272" s="131"/>
      <c r="M272" s="136"/>
      <c r="N272" s="137"/>
      <c r="O272" s="138"/>
    </row>
    <row r="273" spans="1:15" s="1" customFormat="1" ht="11.25" x14ac:dyDescent="0.2">
      <c r="A273" s="158"/>
      <c r="B273" s="133"/>
      <c r="C273" s="133"/>
      <c r="D273" s="133"/>
      <c r="E273" s="131"/>
      <c r="F273" s="131"/>
      <c r="G273" s="131"/>
      <c r="H273" s="131"/>
      <c r="I273" s="131"/>
      <c r="J273" s="131"/>
      <c r="K273" s="131"/>
      <c r="L273" s="131"/>
      <c r="M273" s="136"/>
      <c r="N273" s="137"/>
      <c r="O273" s="138"/>
    </row>
    <row r="274" spans="1:15" s="1" customFormat="1" ht="11.25" x14ac:dyDescent="0.2">
      <c r="A274" s="158"/>
      <c r="B274" s="124"/>
      <c r="C274" s="124"/>
      <c r="D274" s="124"/>
      <c r="E274" s="131"/>
      <c r="F274" s="131"/>
      <c r="G274" s="131"/>
      <c r="H274" s="131"/>
      <c r="I274" s="131"/>
      <c r="J274" s="131"/>
      <c r="K274" s="131"/>
      <c r="L274" s="131"/>
      <c r="M274" s="136"/>
      <c r="N274" s="137"/>
      <c r="O274" s="138"/>
    </row>
    <row r="275" spans="1:15" s="1" customFormat="1" ht="11.25" x14ac:dyDescent="0.2">
      <c r="A275" s="158"/>
      <c r="B275" s="124"/>
      <c r="C275" s="124"/>
      <c r="D275" s="124"/>
      <c r="E275" s="131"/>
      <c r="F275" s="131"/>
      <c r="G275" s="131"/>
      <c r="H275" s="131"/>
      <c r="I275" s="131"/>
      <c r="J275" s="131"/>
      <c r="K275" s="131"/>
      <c r="L275" s="131"/>
      <c r="M275" s="136"/>
      <c r="N275" s="137"/>
      <c r="O275" s="138"/>
    </row>
    <row r="276" spans="1:15" s="1" customFormat="1" ht="11.25" x14ac:dyDescent="0.2">
      <c r="A276" s="158"/>
      <c r="B276" s="124"/>
      <c r="C276" s="124"/>
      <c r="D276" s="124"/>
      <c r="E276" s="131"/>
      <c r="F276" s="131"/>
      <c r="G276" s="131"/>
      <c r="H276" s="131"/>
      <c r="I276" s="131"/>
      <c r="J276" s="131"/>
      <c r="K276" s="131"/>
      <c r="L276" s="131"/>
      <c r="M276" s="136"/>
      <c r="N276" s="137"/>
      <c r="O276" s="138"/>
    </row>
    <row r="277" spans="1:15" s="1" customFormat="1" ht="11.25" x14ac:dyDescent="0.2">
      <c r="A277" s="158"/>
      <c r="B277" s="124"/>
      <c r="C277" s="124"/>
      <c r="D277" s="124"/>
      <c r="E277" s="131"/>
      <c r="F277" s="131"/>
      <c r="G277" s="131"/>
      <c r="H277" s="131"/>
      <c r="I277" s="131"/>
      <c r="J277" s="131"/>
      <c r="K277" s="131"/>
      <c r="L277" s="131"/>
      <c r="M277" s="136"/>
      <c r="N277" s="137"/>
      <c r="O277" s="138"/>
    </row>
    <row r="278" spans="1:15" s="1" customFormat="1" ht="11.25" x14ac:dyDescent="0.2">
      <c r="A278" s="158"/>
      <c r="B278" s="124"/>
      <c r="C278" s="124"/>
      <c r="D278" s="124"/>
      <c r="E278" s="131"/>
      <c r="F278" s="131"/>
      <c r="G278" s="131"/>
      <c r="H278" s="131"/>
      <c r="I278" s="131"/>
      <c r="J278" s="131"/>
      <c r="K278" s="131"/>
      <c r="L278" s="131"/>
      <c r="M278" s="136"/>
      <c r="N278" s="137"/>
      <c r="O278" s="138"/>
    </row>
    <row r="279" spans="1:15" s="1" customFormat="1" ht="11.25" x14ac:dyDescent="0.2">
      <c r="A279" s="158"/>
      <c r="B279" s="124"/>
      <c r="C279" s="124"/>
      <c r="D279" s="124"/>
      <c r="E279" s="131"/>
      <c r="F279" s="131"/>
      <c r="G279" s="131"/>
      <c r="H279" s="131"/>
      <c r="I279" s="131"/>
      <c r="J279" s="131"/>
      <c r="K279" s="131"/>
      <c r="L279" s="131"/>
      <c r="M279" s="136"/>
      <c r="N279" s="137"/>
      <c r="O279" s="138"/>
    </row>
    <row r="280" spans="1:15" s="1" customFormat="1" ht="11.25" x14ac:dyDescent="0.2">
      <c r="A280" s="158"/>
      <c r="B280" s="124"/>
      <c r="C280" s="124"/>
      <c r="D280" s="124"/>
      <c r="E280" s="131"/>
      <c r="F280" s="131"/>
      <c r="G280" s="131"/>
      <c r="H280" s="131"/>
      <c r="I280" s="131"/>
      <c r="J280" s="131"/>
      <c r="K280" s="131"/>
      <c r="L280" s="131"/>
      <c r="M280" s="136"/>
      <c r="N280" s="137"/>
      <c r="O280" s="138"/>
    </row>
    <row r="281" spans="1:15" s="1" customFormat="1" ht="11.25" x14ac:dyDescent="0.2">
      <c r="A281" s="158"/>
      <c r="B281" s="124"/>
      <c r="C281" s="124"/>
      <c r="D281" s="124"/>
      <c r="E281" s="131"/>
      <c r="F281" s="131"/>
      <c r="G281" s="131"/>
      <c r="H281" s="131"/>
      <c r="I281" s="131"/>
      <c r="J281" s="131"/>
      <c r="K281" s="131"/>
      <c r="L281" s="131"/>
      <c r="M281" s="136"/>
      <c r="N281" s="137"/>
      <c r="O281" s="138"/>
    </row>
    <row r="282" spans="1:15" s="1" customFormat="1" ht="11.25" x14ac:dyDescent="0.2">
      <c r="A282" s="158"/>
      <c r="B282" s="124"/>
      <c r="C282" s="124"/>
      <c r="D282" s="124"/>
      <c r="E282" s="131"/>
      <c r="F282" s="131"/>
      <c r="G282" s="131"/>
      <c r="H282" s="131"/>
      <c r="I282" s="131"/>
      <c r="J282" s="131"/>
      <c r="K282" s="131"/>
      <c r="L282" s="131"/>
      <c r="M282" s="136"/>
      <c r="N282" s="137"/>
      <c r="O282" s="138"/>
    </row>
    <row r="283" spans="1:15" s="1" customFormat="1" ht="11.25" x14ac:dyDescent="0.2">
      <c r="A283" s="158"/>
      <c r="B283" s="124"/>
      <c r="C283" s="124"/>
      <c r="D283" s="124"/>
      <c r="E283" s="131"/>
      <c r="F283" s="131"/>
      <c r="G283" s="131"/>
      <c r="H283" s="131"/>
      <c r="I283" s="131"/>
      <c r="J283" s="131"/>
      <c r="K283" s="131"/>
      <c r="L283" s="131"/>
      <c r="M283" s="136"/>
      <c r="N283" s="137"/>
      <c r="O283" s="138"/>
    </row>
    <row r="284" spans="1:15" s="1" customFormat="1" ht="11.25" x14ac:dyDescent="0.2">
      <c r="A284" s="158"/>
      <c r="B284" s="124"/>
      <c r="C284" s="124"/>
      <c r="D284" s="124"/>
      <c r="E284" s="131"/>
      <c r="F284" s="131"/>
      <c r="G284" s="131"/>
      <c r="H284" s="131"/>
      <c r="I284" s="131"/>
      <c r="J284" s="131"/>
      <c r="K284" s="131"/>
      <c r="L284" s="131"/>
      <c r="M284" s="136"/>
      <c r="N284" s="137"/>
      <c r="O284" s="138"/>
    </row>
    <row r="285" spans="1:15" s="1" customFormat="1" ht="11.25" x14ac:dyDescent="0.2">
      <c r="A285" s="158"/>
      <c r="B285" s="124"/>
      <c r="C285" s="124"/>
      <c r="D285" s="124"/>
      <c r="E285" s="131"/>
      <c r="F285" s="131"/>
      <c r="G285" s="131"/>
      <c r="H285" s="131"/>
      <c r="I285" s="131"/>
      <c r="J285" s="131"/>
      <c r="K285" s="131"/>
      <c r="L285" s="131"/>
      <c r="M285" s="136"/>
      <c r="N285" s="137"/>
      <c r="O285" s="138"/>
    </row>
    <row r="286" spans="1:15" s="1" customFormat="1" ht="11.25" x14ac:dyDescent="0.2">
      <c r="A286" s="158"/>
      <c r="B286" s="124"/>
      <c r="C286" s="124"/>
      <c r="D286" s="124"/>
      <c r="E286" s="131"/>
      <c r="F286" s="131"/>
      <c r="G286" s="131"/>
      <c r="H286" s="131"/>
      <c r="I286" s="131"/>
      <c r="J286" s="131"/>
      <c r="K286" s="131"/>
      <c r="L286" s="131"/>
      <c r="M286" s="136"/>
      <c r="N286" s="137"/>
      <c r="O286" s="138"/>
    </row>
    <row r="287" spans="1:15" s="1" customFormat="1" ht="11.25" x14ac:dyDescent="0.2">
      <c r="A287" s="158"/>
      <c r="B287" s="124"/>
      <c r="C287" s="124"/>
      <c r="D287" s="124"/>
      <c r="E287" s="131"/>
      <c r="F287" s="131"/>
      <c r="G287" s="131"/>
      <c r="H287" s="131"/>
      <c r="I287" s="131"/>
      <c r="J287" s="131"/>
      <c r="K287" s="131"/>
      <c r="L287" s="131"/>
      <c r="M287" s="136"/>
      <c r="N287" s="137"/>
      <c r="O287" s="138"/>
    </row>
    <row r="288" spans="1:15" s="1" customFormat="1" ht="11.25" x14ac:dyDescent="0.2">
      <c r="A288" s="158"/>
      <c r="B288" s="124"/>
      <c r="C288" s="124"/>
      <c r="D288" s="124"/>
      <c r="E288" s="131"/>
      <c r="F288" s="131"/>
      <c r="G288" s="131"/>
      <c r="H288" s="131"/>
      <c r="I288" s="131"/>
      <c r="J288" s="131"/>
      <c r="K288" s="131"/>
      <c r="L288" s="131"/>
      <c r="M288" s="136"/>
      <c r="N288" s="137"/>
      <c r="O288" s="138"/>
    </row>
    <row r="289" spans="1:15" s="1" customFormat="1" ht="11.25" x14ac:dyDescent="0.2">
      <c r="A289" s="158"/>
      <c r="B289" s="124"/>
      <c r="C289" s="124"/>
      <c r="D289" s="124"/>
      <c r="E289" s="131"/>
      <c r="F289" s="131"/>
      <c r="G289" s="131"/>
      <c r="H289" s="131"/>
      <c r="I289" s="131"/>
      <c r="J289" s="131"/>
      <c r="K289" s="131"/>
      <c r="L289" s="131"/>
      <c r="M289" s="136"/>
      <c r="N289" s="137"/>
      <c r="O289" s="138"/>
    </row>
    <row r="290" spans="1:15" s="1" customFormat="1" ht="11.25" x14ac:dyDescent="0.2">
      <c r="A290" s="158"/>
      <c r="B290" s="124"/>
      <c r="C290" s="124"/>
      <c r="D290" s="124"/>
      <c r="E290" s="131"/>
      <c r="F290" s="131"/>
      <c r="G290" s="131"/>
      <c r="H290" s="131"/>
      <c r="I290" s="131"/>
      <c r="J290" s="131"/>
      <c r="K290" s="131"/>
      <c r="L290" s="131"/>
      <c r="M290" s="136"/>
      <c r="N290" s="137"/>
      <c r="O290" s="138"/>
    </row>
    <row r="291" spans="1:15" s="1" customFormat="1" ht="11.25" x14ac:dyDescent="0.2">
      <c r="A291" s="158"/>
      <c r="B291" s="124"/>
      <c r="C291" s="124"/>
      <c r="D291" s="124"/>
      <c r="E291" s="131"/>
      <c r="F291" s="131"/>
      <c r="G291" s="131"/>
      <c r="H291" s="131"/>
      <c r="I291" s="131"/>
      <c r="J291" s="131"/>
      <c r="K291" s="131"/>
      <c r="L291" s="131"/>
      <c r="M291" s="136"/>
      <c r="N291" s="137"/>
      <c r="O291" s="138"/>
    </row>
    <row r="292" spans="1:15" s="1" customFormat="1" ht="11.25" x14ac:dyDescent="0.2">
      <c r="A292" s="158"/>
      <c r="B292" s="124"/>
      <c r="C292" s="124"/>
      <c r="D292" s="124"/>
      <c r="E292" s="131"/>
      <c r="F292" s="131"/>
      <c r="G292" s="131"/>
      <c r="H292" s="131"/>
      <c r="I292" s="131"/>
      <c r="J292" s="131"/>
      <c r="K292" s="131"/>
      <c r="L292" s="131"/>
      <c r="M292" s="136"/>
      <c r="N292" s="137"/>
      <c r="O292" s="138"/>
    </row>
    <row r="293" spans="1:15" s="1" customFormat="1" ht="11.25" x14ac:dyDescent="0.2">
      <c r="A293" s="158"/>
      <c r="B293" s="124"/>
      <c r="C293" s="124"/>
      <c r="D293" s="124"/>
      <c r="E293" s="131"/>
      <c r="F293" s="131"/>
      <c r="G293" s="131"/>
      <c r="H293" s="131"/>
      <c r="I293" s="131"/>
      <c r="J293" s="131"/>
      <c r="K293" s="131"/>
      <c r="L293" s="131"/>
      <c r="M293" s="136"/>
      <c r="N293" s="137"/>
      <c r="O293" s="138"/>
    </row>
    <row r="294" spans="1:15" s="1" customFormat="1" ht="11.25" x14ac:dyDescent="0.2">
      <c r="A294" s="158"/>
      <c r="B294" s="124"/>
      <c r="C294" s="124"/>
      <c r="D294" s="124"/>
      <c r="E294" s="131"/>
      <c r="F294" s="131"/>
      <c r="G294" s="131"/>
      <c r="H294" s="131"/>
      <c r="I294" s="131"/>
      <c r="J294" s="131"/>
      <c r="K294" s="131"/>
      <c r="L294" s="131"/>
      <c r="M294" s="136"/>
      <c r="N294" s="137"/>
      <c r="O294" s="138"/>
    </row>
    <row r="295" spans="1:15" s="1" customFormat="1" ht="11.25" x14ac:dyDescent="0.2">
      <c r="A295" s="158"/>
      <c r="B295" s="124"/>
      <c r="C295" s="124"/>
      <c r="D295" s="124"/>
      <c r="E295" s="131"/>
      <c r="F295" s="131"/>
      <c r="G295" s="131"/>
      <c r="H295" s="131"/>
      <c r="I295" s="131"/>
      <c r="J295" s="131"/>
      <c r="K295" s="131"/>
      <c r="L295" s="131"/>
      <c r="M295" s="136"/>
      <c r="N295" s="137"/>
      <c r="O295" s="138"/>
    </row>
    <row r="296" spans="1:15" s="1" customFormat="1" ht="11.25" x14ac:dyDescent="0.2">
      <c r="A296" s="158"/>
      <c r="B296" s="124"/>
      <c r="C296" s="124"/>
      <c r="D296" s="124"/>
      <c r="E296" s="131"/>
      <c r="F296" s="131"/>
      <c r="G296" s="131"/>
      <c r="H296" s="131"/>
      <c r="I296" s="131"/>
      <c r="J296" s="131"/>
      <c r="K296" s="131"/>
      <c r="L296" s="131"/>
      <c r="M296" s="136"/>
      <c r="N296" s="137"/>
      <c r="O296" s="138"/>
    </row>
    <row r="297" spans="1:15" s="1" customFormat="1" ht="11.25" x14ac:dyDescent="0.2">
      <c r="A297" s="158"/>
      <c r="B297" s="124"/>
      <c r="C297" s="124"/>
      <c r="D297" s="124"/>
      <c r="E297" s="131"/>
      <c r="F297" s="131"/>
      <c r="G297" s="131"/>
      <c r="H297" s="131"/>
      <c r="I297" s="131"/>
      <c r="J297" s="131"/>
      <c r="K297" s="131"/>
      <c r="L297" s="131"/>
      <c r="M297" s="136"/>
      <c r="N297" s="137"/>
      <c r="O297" s="138"/>
    </row>
    <row r="298" spans="1:15" s="1" customFormat="1" ht="11.25" x14ac:dyDescent="0.2">
      <c r="A298" s="158"/>
      <c r="B298" s="124"/>
      <c r="C298" s="124"/>
      <c r="D298" s="124"/>
      <c r="E298" s="131"/>
      <c r="F298" s="131"/>
      <c r="G298" s="131"/>
      <c r="H298" s="131"/>
      <c r="I298" s="131"/>
      <c r="J298" s="131"/>
      <c r="K298" s="131"/>
      <c r="L298" s="131"/>
      <c r="M298" s="136"/>
      <c r="N298" s="137"/>
      <c r="O298" s="138"/>
    </row>
    <row r="299" spans="1:15" s="1" customFormat="1" ht="11.25" x14ac:dyDescent="0.2">
      <c r="A299" s="158"/>
      <c r="B299" s="124"/>
      <c r="C299" s="124"/>
      <c r="D299" s="124"/>
      <c r="E299" s="131"/>
      <c r="F299" s="131"/>
      <c r="G299" s="131"/>
      <c r="H299" s="131"/>
      <c r="I299" s="131"/>
      <c r="J299" s="131"/>
      <c r="K299" s="131"/>
      <c r="L299" s="131"/>
      <c r="M299" s="136"/>
      <c r="N299" s="137"/>
      <c r="O299" s="138"/>
    </row>
    <row r="300" spans="1:15" s="1" customFormat="1" ht="11.25" x14ac:dyDescent="0.2">
      <c r="A300" s="158"/>
      <c r="B300" s="124"/>
      <c r="C300" s="124"/>
      <c r="D300" s="124"/>
      <c r="E300" s="131"/>
      <c r="F300" s="131"/>
      <c r="G300" s="131"/>
      <c r="H300" s="131"/>
      <c r="I300" s="131"/>
      <c r="J300" s="131"/>
      <c r="K300" s="131"/>
      <c r="L300" s="131"/>
      <c r="M300" s="136"/>
      <c r="N300" s="137"/>
      <c r="O300" s="138"/>
    </row>
    <row r="301" spans="1:15" s="1" customFormat="1" ht="11.25" x14ac:dyDescent="0.2">
      <c r="A301" s="158"/>
      <c r="B301" s="124"/>
      <c r="C301" s="124"/>
      <c r="D301" s="124"/>
      <c r="E301" s="131"/>
      <c r="F301" s="131"/>
      <c r="G301" s="131"/>
      <c r="H301" s="131"/>
      <c r="I301" s="131"/>
      <c r="J301" s="131"/>
      <c r="K301" s="131"/>
      <c r="L301" s="131"/>
      <c r="M301" s="136"/>
      <c r="N301" s="137"/>
      <c r="O301" s="138"/>
    </row>
    <row r="302" spans="1:15" s="1" customFormat="1" ht="11.25" x14ac:dyDescent="0.2">
      <c r="A302" s="158"/>
      <c r="B302" s="124"/>
      <c r="C302" s="124"/>
      <c r="D302" s="124"/>
      <c r="E302" s="131"/>
      <c r="F302" s="131"/>
      <c r="G302" s="131"/>
      <c r="H302" s="131"/>
      <c r="I302" s="131"/>
      <c r="J302" s="131"/>
      <c r="K302" s="131"/>
      <c r="L302" s="131"/>
      <c r="M302" s="136"/>
      <c r="N302" s="137"/>
      <c r="O302" s="138"/>
    </row>
    <row r="303" spans="1:15" s="1" customFormat="1" ht="11.25" x14ac:dyDescent="0.2">
      <c r="A303" s="158"/>
      <c r="B303" s="124"/>
      <c r="C303" s="124"/>
      <c r="D303" s="124"/>
      <c r="E303" s="131"/>
      <c r="F303" s="131"/>
      <c r="G303" s="131"/>
      <c r="H303" s="131"/>
      <c r="I303" s="131"/>
      <c r="J303" s="131"/>
      <c r="K303" s="131"/>
      <c r="L303" s="131"/>
      <c r="M303" s="136"/>
      <c r="N303" s="137"/>
      <c r="O303" s="138"/>
    </row>
    <row r="304" spans="1:15" s="1" customFormat="1" ht="11.25" x14ac:dyDescent="0.2">
      <c r="A304" s="158"/>
      <c r="B304" s="124"/>
      <c r="C304" s="124"/>
      <c r="D304" s="124"/>
      <c r="E304" s="131"/>
      <c r="F304" s="131"/>
      <c r="G304" s="131"/>
      <c r="H304" s="131"/>
      <c r="I304" s="131"/>
      <c r="J304" s="131"/>
      <c r="K304" s="131"/>
      <c r="L304" s="131"/>
      <c r="M304" s="136"/>
      <c r="N304" s="137"/>
      <c r="O304" s="138"/>
    </row>
    <row r="305" spans="1:15" s="1" customFormat="1" ht="11.25" x14ac:dyDescent="0.2">
      <c r="A305" s="158"/>
      <c r="B305" s="124"/>
      <c r="C305" s="124"/>
      <c r="D305" s="124"/>
      <c r="E305" s="131"/>
      <c r="F305" s="131"/>
      <c r="G305" s="131"/>
      <c r="H305" s="131"/>
      <c r="I305" s="131"/>
      <c r="J305" s="131"/>
      <c r="K305" s="131"/>
      <c r="L305" s="131"/>
      <c r="M305" s="136"/>
      <c r="N305" s="137"/>
      <c r="O305" s="138"/>
    </row>
    <row r="306" spans="1:15" s="1" customFormat="1" ht="11.25" x14ac:dyDescent="0.2">
      <c r="A306" s="158"/>
      <c r="B306" s="124"/>
      <c r="C306" s="124"/>
      <c r="D306" s="124"/>
      <c r="E306" s="131"/>
      <c r="F306" s="131"/>
      <c r="G306" s="131"/>
      <c r="H306" s="131"/>
      <c r="I306" s="131"/>
      <c r="J306" s="131"/>
      <c r="K306" s="131"/>
      <c r="L306" s="131"/>
      <c r="M306" s="136"/>
      <c r="N306" s="137"/>
      <c r="O306" s="138"/>
    </row>
    <row r="307" spans="1:15" s="1" customFormat="1" ht="11.25" x14ac:dyDescent="0.2">
      <c r="A307" s="158"/>
      <c r="B307" s="124"/>
      <c r="C307" s="124"/>
      <c r="D307" s="124"/>
      <c r="E307" s="131"/>
      <c r="F307" s="131"/>
      <c r="G307" s="131"/>
      <c r="H307" s="131"/>
      <c r="I307" s="131"/>
      <c r="J307" s="131"/>
      <c r="K307" s="131"/>
      <c r="L307" s="131"/>
      <c r="M307" s="136"/>
      <c r="N307" s="137"/>
      <c r="O307" s="138"/>
    </row>
    <row r="308" spans="1:15" s="1" customFormat="1" ht="11.25" x14ac:dyDescent="0.2">
      <c r="A308" s="158"/>
      <c r="B308" s="124"/>
      <c r="C308" s="124"/>
      <c r="D308" s="124"/>
      <c r="E308" s="131"/>
      <c r="F308" s="131"/>
      <c r="G308" s="131"/>
      <c r="H308" s="131"/>
      <c r="I308" s="131"/>
      <c r="J308" s="131"/>
      <c r="K308" s="131"/>
      <c r="L308" s="131"/>
      <c r="M308" s="136"/>
      <c r="N308" s="137"/>
      <c r="O308" s="138"/>
    </row>
    <row r="309" spans="1:15" s="1" customFormat="1" ht="11.25" x14ac:dyDescent="0.2">
      <c r="A309" s="158"/>
      <c r="B309" s="124"/>
      <c r="C309" s="124"/>
      <c r="D309" s="124"/>
      <c r="E309" s="131"/>
      <c r="F309" s="131"/>
      <c r="G309" s="131"/>
      <c r="H309" s="131"/>
      <c r="I309" s="131"/>
      <c r="J309" s="131"/>
      <c r="K309" s="131"/>
      <c r="L309" s="131"/>
      <c r="M309" s="136"/>
      <c r="N309" s="137"/>
      <c r="O309" s="138"/>
    </row>
    <row r="310" spans="1:15" s="1" customFormat="1" ht="11.25" x14ac:dyDescent="0.2">
      <c r="A310" s="158"/>
      <c r="B310" s="124"/>
      <c r="C310" s="124"/>
      <c r="D310" s="124"/>
      <c r="E310" s="131"/>
      <c r="F310" s="131"/>
      <c r="G310" s="131"/>
      <c r="H310" s="131"/>
      <c r="I310" s="131"/>
      <c r="J310" s="131"/>
      <c r="K310" s="131"/>
      <c r="L310" s="131"/>
      <c r="M310" s="136"/>
      <c r="N310" s="137"/>
      <c r="O310" s="138"/>
    </row>
    <row r="311" spans="1:15" s="1" customFormat="1" ht="11.25" x14ac:dyDescent="0.2">
      <c r="A311" s="158"/>
      <c r="B311" s="124"/>
      <c r="C311" s="124"/>
      <c r="D311" s="124"/>
      <c r="E311" s="131"/>
      <c r="F311" s="131"/>
      <c r="G311" s="131"/>
      <c r="H311" s="131"/>
      <c r="I311" s="131"/>
      <c r="J311" s="131"/>
      <c r="K311" s="131"/>
      <c r="L311" s="131"/>
      <c r="M311" s="136"/>
      <c r="N311" s="137"/>
      <c r="O311" s="138"/>
    </row>
    <row r="312" spans="1:15" s="1" customFormat="1" ht="11.25" x14ac:dyDescent="0.2">
      <c r="A312" s="158"/>
      <c r="B312" s="124"/>
      <c r="C312" s="124"/>
      <c r="D312" s="124"/>
      <c r="E312" s="131"/>
      <c r="F312" s="131"/>
      <c r="G312" s="131"/>
      <c r="H312" s="131"/>
      <c r="I312" s="131"/>
      <c r="J312" s="131"/>
      <c r="K312" s="131"/>
      <c r="L312" s="131"/>
      <c r="M312" s="136"/>
      <c r="N312" s="137"/>
      <c r="O312" s="138"/>
    </row>
    <row r="313" spans="1:15" s="1" customFormat="1" ht="11.25" x14ac:dyDescent="0.2">
      <c r="A313" s="158"/>
      <c r="B313" s="124"/>
      <c r="C313" s="124"/>
      <c r="D313" s="124"/>
      <c r="E313" s="131"/>
      <c r="F313" s="131"/>
      <c r="G313" s="131"/>
      <c r="H313" s="131"/>
      <c r="I313" s="131"/>
      <c r="J313" s="131"/>
      <c r="K313" s="131"/>
      <c r="L313" s="131"/>
      <c r="M313" s="136"/>
      <c r="N313" s="137"/>
      <c r="O313" s="138"/>
    </row>
    <row r="314" spans="1:15" s="1" customFormat="1" ht="11.25" x14ac:dyDescent="0.2">
      <c r="A314" s="158"/>
      <c r="B314" s="124"/>
      <c r="C314" s="124"/>
      <c r="D314" s="124"/>
      <c r="E314" s="131"/>
      <c r="F314" s="131"/>
      <c r="G314" s="131"/>
      <c r="H314" s="131"/>
      <c r="I314" s="131"/>
      <c r="J314" s="131"/>
      <c r="K314" s="131"/>
      <c r="L314" s="131"/>
      <c r="M314" s="136"/>
      <c r="N314" s="137"/>
      <c r="O314" s="138"/>
    </row>
    <row r="315" spans="1:15" s="1" customFormat="1" ht="11.25" x14ac:dyDescent="0.2">
      <c r="A315" s="158"/>
      <c r="B315" s="124"/>
      <c r="C315" s="124"/>
      <c r="D315" s="124"/>
      <c r="E315" s="131"/>
      <c r="F315" s="131"/>
      <c r="G315" s="131"/>
      <c r="H315" s="131"/>
      <c r="I315" s="131"/>
      <c r="J315" s="131"/>
      <c r="K315" s="131"/>
      <c r="L315" s="131"/>
      <c r="M315" s="136"/>
      <c r="N315" s="137"/>
      <c r="O315" s="138"/>
    </row>
    <row r="316" spans="1:15" s="1" customFormat="1" ht="11.25" x14ac:dyDescent="0.2">
      <c r="A316" s="158"/>
      <c r="B316" s="124"/>
      <c r="C316" s="124"/>
      <c r="D316" s="124"/>
      <c r="E316" s="131"/>
      <c r="F316" s="131"/>
      <c r="G316" s="131"/>
      <c r="H316" s="131"/>
      <c r="I316" s="131"/>
      <c r="J316" s="131"/>
      <c r="K316" s="131"/>
      <c r="L316" s="131"/>
      <c r="M316" s="136"/>
      <c r="N316" s="137"/>
      <c r="O316" s="138"/>
    </row>
    <row r="317" spans="1:15" s="1" customFormat="1" ht="11.25" x14ac:dyDescent="0.2">
      <c r="A317" s="158"/>
      <c r="B317" s="124"/>
      <c r="C317" s="124"/>
      <c r="D317" s="124"/>
      <c r="E317" s="131"/>
      <c r="F317" s="131"/>
      <c r="G317" s="131"/>
      <c r="H317" s="131"/>
      <c r="I317" s="131"/>
      <c r="J317" s="131"/>
      <c r="K317" s="131"/>
      <c r="L317" s="131"/>
      <c r="M317" s="136"/>
      <c r="N317" s="137"/>
      <c r="O317" s="138"/>
    </row>
    <row r="318" spans="1:15" s="1" customFormat="1" ht="11.25" x14ac:dyDescent="0.2">
      <c r="A318" s="158"/>
      <c r="B318" s="124"/>
      <c r="C318" s="124"/>
      <c r="D318" s="124"/>
      <c r="E318" s="131"/>
      <c r="F318" s="131"/>
      <c r="G318" s="131"/>
      <c r="H318" s="131"/>
      <c r="I318" s="131"/>
      <c r="J318" s="131"/>
      <c r="K318" s="131"/>
      <c r="L318" s="131"/>
      <c r="M318" s="136"/>
      <c r="N318" s="137"/>
      <c r="O318" s="138"/>
    </row>
    <row r="319" spans="1:15" s="1" customFormat="1" ht="11.25" x14ac:dyDescent="0.2">
      <c r="A319" s="158"/>
      <c r="B319" s="124"/>
      <c r="C319" s="124"/>
      <c r="D319" s="124"/>
      <c r="E319" s="131"/>
      <c r="F319" s="131"/>
      <c r="G319" s="131"/>
      <c r="H319" s="131"/>
      <c r="I319" s="131"/>
      <c r="J319" s="131"/>
      <c r="K319" s="131"/>
      <c r="L319" s="131"/>
      <c r="M319" s="136"/>
      <c r="N319" s="137"/>
      <c r="O319" s="138"/>
    </row>
    <row r="320" spans="1:15" s="1" customFormat="1" ht="11.25" x14ac:dyDescent="0.2">
      <c r="A320" s="158"/>
      <c r="B320" s="124"/>
      <c r="C320" s="124"/>
      <c r="D320" s="124"/>
      <c r="E320" s="131"/>
      <c r="F320" s="131"/>
      <c r="G320" s="131"/>
      <c r="H320" s="131"/>
      <c r="I320" s="131"/>
      <c r="J320" s="131"/>
      <c r="K320" s="131"/>
      <c r="L320" s="131"/>
      <c r="M320" s="136"/>
      <c r="N320" s="137"/>
      <c r="O320" s="138"/>
    </row>
    <row r="321" spans="1:15" s="1" customFormat="1" ht="11.25" x14ac:dyDescent="0.2">
      <c r="A321" s="158"/>
      <c r="B321" s="124"/>
      <c r="C321" s="124"/>
      <c r="D321" s="124"/>
      <c r="E321" s="131"/>
      <c r="F321" s="131"/>
      <c r="G321" s="131"/>
      <c r="H321" s="131"/>
      <c r="I321" s="131"/>
      <c r="J321" s="131"/>
      <c r="K321" s="131"/>
      <c r="L321" s="131"/>
      <c r="M321" s="136"/>
      <c r="N321" s="137"/>
      <c r="O321" s="138"/>
    </row>
    <row r="322" spans="1:15" s="1" customFormat="1" ht="11.25" x14ac:dyDescent="0.2">
      <c r="A322" s="158"/>
      <c r="B322" s="124"/>
      <c r="C322" s="124"/>
      <c r="D322" s="124"/>
      <c r="E322" s="131"/>
      <c r="F322" s="131"/>
      <c r="G322" s="131"/>
      <c r="H322" s="131"/>
      <c r="I322" s="131"/>
      <c r="J322" s="131"/>
      <c r="K322" s="131"/>
      <c r="L322" s="131"/>
      <c r="M322" s="136"/>
      <c r="N322" s="137"/>
      <c r="O322" s="138"/>
    </row>
    <row r="323" spans="1:15" s="1" customFormat="1" ht="11.25" x14ac:dyDescent="0.2">
      <c r="A323" s="158"/>
      <c r="B323" s="124"/>
      <c r="C323" s="124"/>
      <c r="D323" s="124"/>
      <c r="E323" s="131"/>
      <c r="F323" s="131"/>
      <c r="G323" s="131"/>
      <c r="H323" s="131"/>
      <c r="I323" s="131"/>
      <c r="J323" s="131"/>
      <c r="K323" s="131"/>
      <c r="L323" s="131"/>
      <c r="M323" s="136"/>
      <c r="N323" s="137"/>
      <c r="O323" s="138"/>
    </row>
    <row r="324" spans="1:15" s="1" customFormat="1" ht="11.25" x14ac:dyDescent="0.2">
      <c r="A324" s="158"/>
      <c r="B324" s="124"/>
      <c r="C324" s="124"/>
      <c r="D324" s="124"/>
      <c r="E324" s="131"/>
      <c r="F324" s="131"/>
      <c r="G324" s="131"/>
      <c r="H324" s="131"/>
      <c r="I324" s="131"/>
      <c r="J324" s="131"/>
      <c r="K324" s="131"/>
      <c r="L324" s="131"/>
      <c r="M324" s="136"/>
      <c r="N324" s="137"/>
      <c r="O324" s="138"/>
    </row>
    <row r="325" spans="1:15" s="1" customFormat="1" ht="11.25" x14ac:dyDescent="0.2">
      <c r="A325" s="158"/>
      <c r="B325" s="124"/>
      <c r="C325" s="124"/>
      <c r="D325" s="124"/>
      <c r="E325" s="131"/>
      <c r="F325" s="131"/>
      <c r="G325" s="131"/>
      <c r="H325" s="131"/>
      <c r="I325" s="131"/>
      <c r="J325" s="131"/>
      <c r="K325" s="131"/>
      <c r="L325" s="131"/>
      <c r="M325" s="136"/>
      <c r="N325" s="137"/>
      <c r="O325" s="138"/>
    </row>
    <row r="326" spans="1:15" x14ac:dyDescent="0.25">
      <c r="A326" s="161"/>
      <c r="B326" s="20"/>
      <c r="C326" s="20"/>
      <c r="D326" s="20"/>
      <c r="E326" s="56"/>
      <c r="F326" s="56"/>
      <c r="G326" s="56"/>
      <c r="H326" s="56"/>
      <c r="I326" s="56"/>
      <c r="J326" s="56"/>
      <c r="K326" s="56"/>
      <c r="L326" s="56"/>
    </row>
    <row r="327" spans="1:15" x14ac:dyDescent="0.25">
      <c r="A327" s="161"/>
      <c r="B327" s="20"/>
      <c r="C327" s="20"/>
      <c r="D327" s="20"/>
      <c r="E327" s="56"/>
      <c r="F327" s="56"/>
      <c r="G327" s="56"/>
      <c r="H327" s="56"/>
      <c r="I327" s="56"/>
      <c r="J327" s="56"/>
      <c r="K327" s="56"/>
      <c r="L327" s="56"/>
    </row>
    <row r="328" spans="1:15" x14ac:dyDescent="0.25">
      <c r="A328" s="161"/>
      <c r="B328" s="20"/>
      <c r="C328" s="20"/>
      <c r="D328" s="20"/>
      <c r="E328" s="56"/>
      <c r="F328" s="56"/>
      <c r="G328" s="56"/>
      <c r="H328" s="56"/>
      <c r="I328" s="56"/>
      <c r="J328" s="56"/>
      <c r="K328" s="56"/>
      <c r="L328" s="56"/>
    </row>
    <row r="329" spans="1:15" x14ac:dyDescent="0.25">
      <c r="A329" s="161"/>
      <c r="B329" s="20"/>
      <c r="C329" s="20"/>
      <c r="D329" s="20"/>
      <c r="E329" s="56"/>
      <c r="F329" s="56"/>
      <c r="G329" s="56"/>
      <c r="H329" s="56"/>
      <c r="I329" s="56"/>
      <c r="J329" s="56"/>
      <c r="K329" s="56"/>
      <c r="L329" s="56"/>
    </row>
    <row r="330" spans="1:15" x14ac:dyDescent="0.25">
      <c r="A330" s="161"/>
      <c r="B330" s="20"/>
      <c r="C330" s="20"/>
      <c r="D330" s="20"/>
      <c r="E330" s="56"/>
      <c r="F330" s="56"/>
      <c r="G330" s="56"/>
      <c r="H330" s="56"/>
      <c r="I330" s="56"/>
      <c r="J330" s="56"/>
      <c r="K330" s="56"/>
      <c r="L330" s="56"/>
    </row>
    <row r="331" spans="1:15" x14ac:dyDescent="0.25">
      <c r="A331" s="161"/>
      <c r="B331" s="20"/>
      <c r="C331" s="20"/>
      <c r="D331" s="20"/>
      <c r="E331" s="56"/>
      <c r="F331" s="56"/>
      <c r="G331" s="56"/>
      <c r="H331" s="56"/>
      <c r="I331" s="56"/>
      <c r="J331" s="56"/>
      <c r="K331" s="56"/>
      <c r="L331" s="56"/>
    </row>
    <row r="332" spans="1:15" x14ac:dyDescent="0.25">
      <c r="A332" s="161"/>
      <c r="B332" s="20"/>
      <c r="C332" s="20"/>
      <c r="D332" s="20"/>
      <c r="E332" s="56"/>
      <c r="F332" s="56"/>
      <c r="G332" s="56"/>
      <c r="H332" s="56"/>
      <c r="I332" s="56"/>
      <c r="J332" s="56"/>
      <c r="K332" s="56"/>
      <c r="L332" s="56"/>
    </row>
    <row r="333" spans="1:15" x14ac:dyDescent="0.25">
      <c r="A333" s="161"/>
      <c r="B333" s="20"/>
      <c r="C333" s="20"/>
      <c r="D333" s="20"/>
      <c r="E333" s="56"/>
      <c r="F333" s="56"/>
      <c r="G333" s="56"/>
      <c r="H333" s="56"/>
      <c r="I333" s="56"/>
      <c r="J333" s="56"/>
      <c r="K333" s="56"/>
      <c r="L333" s="56"/>
    </row>
    <row r="334" spans="1:15" x14ac:dyDescent="0.25">
      <c r="A334" s="161"/>
      <c r="B334" s="20"/>
      <c r="C334" s="20"/>
      <c r="D334" s="20"/>
      <c r="E334" s="56"/>
      <c r="F334" s="56"/>
      <c r="G334" s="56"/>
      <c r="H334" s="56"/>
      <c r="I334" s="56"/>
      <c r="J334" s="56"/>
      <c r="K334" s="56"/>
      <c r="L334" s="56"/>
    </row>
    <row r="335" spans="1:15" x14ac:dyDescent="0.25">
      <c r="A335" s="161"/>
      <c r="B335" s="20"/>
      <c r="C335" s="20"/>
      <c r="D335" s="20"/>
      <c r="E335" s="56"/>
      <c r="F335" s="56"/>
      <c r="G335" s="56"/>
      <c r="H335" s="56"/>
      <c r="I335" s="56"/>
      <c r="J335" s="56"/>
      <c r="K335" s="56"/>
      <c r="L335" s="56"/>
    </row>
    <row r="336" spans="1:15" x14ac:dyDescent="0.25">
      <c r="A336" s="161"/>
      <c r="B336" s="20"/>
      <c r="C336" s="20"/>
      <c r="D336" s="20"/>
      <c r="E336" s="56"/>
      <c r="F336" s="56"/>
      <c r="G336" s="56"/>
      <c r="H336" s="56"/>
      <c r="I336" s="56"/>
      <c r="J336" s="56"/>
      <c r="K336" s="56"/>
      <c r="L336" s="56"/>
    </row>
    <row r="337" spans="1:12" x14ac:dyDescent="0.25">
      <c r="A337" s="161"/>
      <c r="B337" s="20"/>
      <c r="C337" s="20"/>
      <c r="D337" s="20"/>
      <c r="E337" s="56"/>
      <c r="F337" s="56"/>
      <c r="G337" s="56"/>
      <c r="H337" s="56"/>
      <c r="I337" s="56"/>
      <c r="J337" s="56"/>
      <c r="K337" s="56"/>
      <c r="L337" s="56"/>
    </row>
    <row r="338" spans="1:12" x14ac:dyDescent="0.25">
      <c r="A338" s="161"/>
      <c r="B338" s="20"/>
      <c r="C338" s="20"/>
      <c r="D338" s="20"/>
      <c r="E338" s="56"/>
      <c r="F338" s="56"/>
      <c r="G338" s="56"/>
      <c r="H338" s="56"/>
      <c r="I338" s="56"/>
      <c r="J338" s="56"/>
      <c r="K338" s="56"/>
      <c r="L338" s="56"/>
    </row>
    <row r="339" spans="1:12" x14ac:dyDescent="0.25">
      <c r="A339" s="161"/>
      <c r="B339" s="20"/>
      <c r="C339" s="20"/>
      <c r="D339" s="20"/>
      <c r="E339" s="56"/>
      <c r="F339" s="56"/>
      <c r="G339" s="56"/>
      <c r="H339" s="56"/>
      <c r="I339" s="56"/>
      <c r="J339" s="56"/>
      <c r="K339" s="56"/>
      <c r="L339" s="56"/>
    </row>
    <row r="340" spans="1:12" x14ac:dyDescent="0.25">
      <c r="A340" s="161"/>
      <c r="B340" s="20"/>
      <c r="C340" s="20"/>
      <c r="D340" s="20"/>
      <c r="E340" s="56"/>
      <c r="F340" s="56"/>
      <c r="G340" s="56"/>
      <c r="H340" s="56"/>
      <c r="I340" s="56"/>
      <c r="J340" s="56"/>
      <c r="K340" s="56"/>
      <c r="L340" s="56"/>
    </row>
    <row r="341" spans="1:12" x14ac:dyDescent="0.25">
      <c r="A341" s="161"/>
      <c r="B341" s="20"/>
      <c r="C341" s="20"/>
      <c r="D341" s="20"/>
      <c r="E341" s="56"/>
      <c r="F341" s="56"/>
      <c r="G341" s="56"/>
      <c r="H341" s="56"/>
      <c r="I341" s="56"/>
      <c r="J341" s="56"/>
      <c r="K341" s="56"/>
      <c r="L341" s="56"/>
    </row>
    <row r="342" spans="1:12" x14ac:dyDescent="0.25">
      <c r="A342" s="161"/>
      <c r="B342" s="20"/>
      <c r="C342" s="20"/>
      <c r="D342" s="20"/>
      <c r="E342" s="56"/>
      <c r="F342" s="56"/>
      <c r="G342" s="56"/>
      <c r="H342" s="56"/>
      <c r="I342" s="56"/>
      <c r="J342" s="56"/>
      <c r="K342" s="56"/>
      <c r="L342" s="56"/>
    </row>
    <row r="343" spans="1:12" x14ac:dyDescent="0.25">
      <c r="A343" s="161"/>
      <c r="B343" s="20"/>
      <c r="C343" s="20"/>
      <c r="D343" s="20"/>
      <c r="E343" s="56"/>
      <c r="F343" s="56"/>
      <c r="G343" s="56"/>
      <c r="H343" s="56"/>
      <c r="I343" s="56"/>
      <c r="J343" s="56"/>
      <c r="K343" s="56"/>
      <c r="L343" s="56"/>
    </row>
    <row r="344" spans="1:12" x14ac:dyDescent="0.25">
      <c r="A344" s="161"/>
      <c r="B344" s="20"/>
      <c r="C344" s="20"/>
      <c r="D344" s="20"/>
      <c r="E344" s="56"/>
      <c r="F344" s="56"/>
      <c r="G344" s="56"/>
      <c r="H344" s="56"/>
      <c r="I344" s="56"/>
      <c r="J344" s="56"/>
      <c r="K344" s="56"/>
      <c r="L344" s="56"/>
    </row>
    <row r="345" spans="1:12" x14ac:dyDescent="0.25">
      <c r="A345" s="161"/>
      <c r="B345" s="20"/>
      <c r="C345" s="20"/>
      <c r="D345" s="20"/>
      <c r="E345" s="56"/>
      <c r="F345" s="56"/>
      <c r="G345" s="56"/>
      <c r="H345" s="56"/>
      <c r="I345" s="56"/>
      <c r="J345" s="56"/>
      <c r="K345" s="56"/>
      <c r="L345" s="56"/>
    </row>
    <row r="346" spans="1:12" x14ac:dyDescent="0.25">
      <c r="A346" s="161"/>
      <c r="B346" s="20"/>
      <c r="C346" s="20"/>
      <c r="D346" s="20"/>
      <c r="E346" s="56"/>
      <c r="F346" s="56"/>
      <c r="G346" s="56"/>
      <c r="H346" s="56"/>
      <c r="I346" s="56"/>
      <c r="J346" s="56"/>
      <c r="K346" s="56"/>
      <c r="L346" s="56"/>
    </row>
    <row r="347" spans="1:12" x14ac:dyDescent="0.25">
      <c r="A347" s="161"/>
      <c r="B347" s="20"/>
      <c r="C347" s="20"/>
      <c r="D347" s="20"/>
      <c r="E347" s="56"/>
      <c r="F347" s="56"/>
      <c r="G347" s="56"/>
      <c r="H347" s="56"/>
      <c r="I347" s="56"/>
      <c r="J347" s="56"/>
      <c r="K347" s="56"/>
      <c r="L347" s="56"/>
    </row>
    <row r="348" spans="1:12" x14ac:dyDescent="0.25">
      <c r="A348" s="161"/>
      <c r="B348" s="20"/>
      <c r="C348" s="20"/>
      <c r="D348" s="20"/>
      <c r="E348" s="56"/>
      <c r="F348" s="56"/>
      <c r="G348" s="56"/>
      <c r="H348" s="56"/>
      <c r="I348" s="56"/>
      <c r="J348" s="56"/>
      <c r="K348" s="56"/>
      <c r="L348" s="56"/>
    </row>
    <row r="349" spans="1:12" x14ac:dyDescent="0.25">
      <c r="A349" s="161"/>
      <c r="B349" s="20"/>
      <c r="C349" s="20"/>
      <c r="D349" s="20"/>
      <c r="E349" s="56"/>
      <c r="F349" s="56"/>
      <c r="G349" s="56"/>
      <c r="H349" s="56"/>
      <c r="I349" s="56"/>
      <c r="J349" s="56"/>
      <c r="K349" s="56"/>
      <c r="L349" s="56"/>
    </row>
    <row r="350" spans="1:12" x14ac:dyDescent="0.25">
      <c r="A350" s="161"/>
      <c r="B350" s="20"/>
      <c r="C350" s="20"/>
      <c r="D350" s="20"/>
      <c r="E350" s="56"/>
      <c r="F350" s="56"/>
      <c r="G350" s="56"/>
      <c r="H350" s="56"/>
      <c r="I350" s="56"/>
      <c r="J350" s="56"/>
      <c r="K350" s="56"/>
      <c r="L350" s="56"/>
    </row>
    <row r="351" spans="1:12" x14ac:dyDescent="0.25">
      <c r="A351" s="161"/>
      <c r="B351" s="20"/>
      <c r="C351" s="20"/>
      <c r="D351" s="20"/>
      <c r="E351" s="56"/>
      <c r="F351" s="56"/>
      <c r="G351" s="56"/>
      <c r="H351" s="56"/>
      <c r="I351" s="56"/>
      <c r="J351" s="56"/>
      <c r="K351" s="56"/>
      <c r="L351" s="56"/>
    </row>
    <row r="352" spans="1:12" x14ac:dyDescent="0.25">
      <c r="A352" s="161"/>
    </row>
  </sheetData>
  <mergeCells count="28">
    <mergeCell ref="A61:M61"/>
    <mergeCell ref="A72:M72"/>
    <mergeCell ref="A148:M148"/>
    <mergeCell ref="A83:M83"/>
    <mergeCell ref="A94:M94"/>
    <mergeCell ref="A105:M105"/>
    <mergeCell ref="A116:M116"/>
    <mergeCell ref="A126:M126"/>
    <mergeCell ref="A137:M137"/>
    <mergeCell ref="A7:J7"/>
    <mergeCell ref="A21:J21"/>
    <mergeCell ref="A45:M45"/>
    <mergeCell ref="A20:J20"/>
    <mergeCell ref="A56:M56"/>
    <mergeCell ref="A1:J1"/>
    <mergeCell ref="A2:J2"/>
    <mergeCell ref="A3:J3"/>
    <mergeCell ref="A4:J4"/>
    <mergeCell ref="A5:A6"/>
    <mergeCell ref="A204:J204"/>
    <mergeCell ref="A207:J207"/>
    <mergeCell ref="A221:J221"/>
    <mergeCell ref="A155:M155"/>
    <mergeCell ref="A164:M164"/>
    <mergeCell ref="A174:M174"/>
    <mergeCell ref="A187:J187"/>
    <mergeCell ref="A202:J202"/>
    <mergeCell ref="A185:J185"/>
  </mergeCells>
  <printOptions horizontalCentered="1"/>
  <pageMargins left="0.25" right="0" top="0" bottom="1" header="0.3" footer="0.3"/>
  <pageSetup fitToHeight="0" orientation="landscape" verticalDpi="598" r:id="rId1"/>
  <headerFooter>
    <oddFooter>&amp;L&amp;D&amp;CWorksheet
Page &amp;P&amp;R&amp;T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A65D-1C54-46DA-93BA-A696270FA757}">
  <sheetPr>
    <pageSetUpPr fitToPage="1"/>
  </sheetPr>
  <dimension ref="A1:M133"/>
  <sheetViews>
    <sheetView zoomScale="90" zoomScaleNormal="90" workbookViewId="0">
      <selection activeCell="M17" sqref="M17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2" customWidth="1"/>
    <col min="5" max="5" width="3.7109375" style="4" customWidth="1"/>
    <col min="6" max="9" width="18.7109375" style="4" customWidth="1"/>
    <col min="10" max="10" width="3.7109375" style="4" customWidth="1"/>
    <col min="11" max="11" width="18.7109375" style="4" customWidth="1"/>
    <col min="12" max="12" width="3.7109375" style="5" customWidth="1"/>
    <col min="13" max="13" width="60.7109375" style="2" customWidth="1"/>
  </cols>
  <sheetData>
    <row r="1" spans="1:13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3" s="7" customFormat="1" ht="18.75" x14ac:dyDescent="0.3">
      <c r="A3" s="189" t="s">
        <v>864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s="20" customFormat="1" ht="15.75" customHeight="1" x14ac:dyDescent="0.2">
      <c r="A5" s="183" t="s">
        <v>684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3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49"/>
      <c r="M6" s="192"/>
    </row>
    <row r="7" spans="1:13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3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s="20" customFormat="1" ht="15" customHeight="1" x14ac:dyDescent="0.2">
      <c r="A9" s="11" t="s">
        <v>0</v>
      </c>
      <c r="B9" s="37" t="s">
        <v>160</v>
      </c>
      <c r="C9" s="73" t="s">
        <v>0</v>
      </c>
      <c r="D9" s="73" t="s">
        <v>0</v>
      </c>
      <c r="E9" s="75" t="s">
        <v>0</v>
      </c>
      <c r="F9" s="73" t="s">
        <v>0</v>
      </c>
      <c r="G9" s="73" t="s">
        <v>0</v>
      </c>
      <c r="H9" s="74" t="s">
        <v>0</v>
      </c>
      <c r="I9" s="73" t="s">
        <v>0</v>
      </c>
      <c r="J9" s="75"/>
      <c r="K9" s="13"/>
      <c r="L9" s="13"/>
    </row>
    <row r="10" spans="1:13" s="20" customFormat="1" ht="38.25" x14ac:dyDescent="0.2">
      <c r="A10" s="11" t="s">
        <v>277</v>
      </c>
      <c r="B10" s="41" t="s">
        <v>278</v>
      </c>
      <c r="C10" s="13">
        <v>330000</v>
      </c>
      <c r="D10" s="13">
        <v>270885.95</v>
      </c>
      <c r="E10" s="14"/>
      <c r="F10" s="13">
        <v>352835</v>
      </c>
      <c r="G10" s="13">
        <v>0</v>
      </c>
      <c r="H10" s="13">
        <v>200127.35</v>
      </c>
      <c r="I10" s="13">
        <f>(H10/19)*26</f>
        <v>273858.47894736839</v>
      </c>
      <c r="J10" s="14"/>
      <c r="K10" s="13">
        <v>402000</v>
      </c>
      <c r="L10" s="73"/>
      <c r="M10" s="22" t="s">
        <v>977</v>
      </c>
    </row>
    <row r="11" spans="1:13" s="20" customFormat="1" ht="15" customHeight="1" x14ac:dyDescent="0.2">
      <c r="A11" s="11" t="s">
        <v>279</v>
      </c>
      <c r="B11" s="41" t="s">
        <v>280</v>
      </c>
      <c r="C11" s="13">
        <v>30000</v>
      </c>
      <c r="D11" s="13">
        <v>42361.86</v>
      </c>
      <c r="E11" s="14"/>
      <c r="F11" s="13">
        <v>30000</v>
      </c>
      <c r="G11" s="13">
        <v>0</v>
      </c>
      <c r="H11" s="13">
        <v>35435.550000000003</v>
      </c>
      <c r="I11" s="13">
        <f>(H11/19)*26</f>
        <v>48490.752631578951</v>
      </c>
      <c r="J11" s="14"/>
      <c r="K11" s="13">
        <v>30000</v>
      </c>
      <c r="L11" s="73"/>
      <c r="M11" s="22"/>
    </row>
    <row r="12" spans="1:13" s="20" customFormat="1" ht="15.75" customHeight="1" thickBot="1" x14ac:dyDescent="0.25">
      <c r="A12" s="11" t="s">
        <v>0</v>
      </c>
      <c r="B12" s="37" t="s">
        <v>270</v>
      </c>
      <c r="C12" s="15">
        <f>SUM(C10:C11)</f>
        <v>360000</v>
      </c>
      <c r="D12" s="15">
        <f>SUM(D10:D11)</f>
        <v>313247.81</v>
      </c>
      <c r="E12" s="14"/>
      <c r="F12" s="15">
        <f>SUM(F10:F11)</f>
        <v>382835</v>
      </c>
      <c r="G12" s="15">
        <f t="shared" ref="G12:K12" si="0">SUM(G10:G11)</f>
        <v>0</v>
      </c>
      <c r="H12" s="15">
        <f t="shared" si="0"/>
        <v>235562.90000000002</v>
      </c>
      <c r="I12" s="15">
        <f t="shared" si="0"/>
        <v>322349.23157894734</v>
      </c>
      <c r="J12" s="14"/>
      <c r="K12" s="15">
        <f t="shared" si="0"/>
        <v>432000</v>
      </c>
      <c r="L12" s="75"/>
      <c r="M12" s="12"/>
    </row>
    <row r="13" spans="1:13" s="9" customFormat="1" ht="9.9499999999999993" customHeight="1" thickTop="1" x14ac:dyDescent="0.25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</row>
    <row r="14" spans="1:13" s="20" customFormat="1" ht="15" customHeight="1" x14ac:dyDescent="0.2">
      <c r="A14" s="11" t="s">
        <v>0</v>
      </c>
      <c r="B14" s="37" t="s">
        <v>170</v>
      </c>
      <c r="C14" s="73" t="s">
        <v>0</v>
      </c>
      <c r="D14" s="73" t="s">
        <v>0</v>
      </c>
      <c r="E14" s="75"/>
      <c r="F14" s="73" t="s">
        <v>0</v>
      </c>
      <c r="G14" s="73" t="s">
        <v>0</v>
      </c>
      <c r="H14" s="73" t="s">
        <v>0</v>
      </c>
      <c r="I14" s="74" t="s">
        <v>0</v>
      </c>
      <c r="J14" s="78"/>
      <c r="K14" s="73" t="s">
        <v>0</v>
      </c>
      <c r="L14" s="73"/>
      <c r="M14" s="13"/>
    </row>
    <row r="15" spans="1:13" s="20" customFormat="1" ht="15" customHeight="1" x14ac:dyDescent="0.2">
      <c r="A15" s="11" t="s">
        <v>281</v>
      </c>
      <c r="B15" s="41" t="s">
        <v>187</v>
      </c>
      <c r="C15" s="13">
        <v>0</v>
      </c>
      <c r="D15" s="13">
        <v>0</v>
      </c>
      <c r="E15" s="14"/>
      <c r="F15" s="13">
        <v>8135</v>
      </c>
      <c r="G15" s="13">
        <v>0</v>
      </c>
      <c r="H15" s="13">
        <v>6019.88</v>
      </c>
      <c r="I15" s="13">
        <f>(H15/19)*26</f>
        <v>8237.7305263157887</v>
      </c>
      <c r="J15" s="65"/>
      <c r="K15" s="13">
        <f>8490</f>
        <v>8490</v>
      </c>
      <c r="L15" s="73"/>
      <c r="M15" s="13"/>
    </row>
    <row r="16" spans="1:13" s="20" customFormat="1" ht="15" customHeight="1" x14ac:dyDescent="0.2">
      <c r="A16" s="11" t="s">
        <v>282</v>
      </c>
      <c r="B16" s="41" t="s">
        <v>283</v>
      </c>
      <c r="C16" s="14">
        <v>5235</v>
      </c>
      <c r="D16" s="14">
        <v>6051.43</v>
      </c>
      <c r="E16" s="14"/>
      <c r="F16" s="14">
        <v>6003</v>
      </c>
      <c r="G16" s="14">
        <v>0</v>
      </c>
      <c r="H16" s="14">
        <v>4043.98</v>
      </c>
      <c r="I16" s="23">
        <f>I12*0.0145</f>
        <v>4674.0638578947364</v>
      </c>
      <c r="J16" s="65"/>
      <c r="K16" s="23">
        <v>6395</v>
      </c>
      <c r="L16" s="74"/>
      <c r="M16" s="12"/>
    </row>
    <row r="17" spans="1:13" s="20" customFormat="1" ht="15" customHeight="1" x14ac:dyDescent="0.2">
      <c r="A17" s="11" t="s">
        <v>284</v>
      </c>
      <c r="B17" s="41" t="s">
        <v>285</v>
      </c>
      <c r="C17" s="13">
        <v>28880</v>
      </c>
      <c r="D17" s="13">
        <v>38540.53</v>
      </c>
      <c r="E17" s="14"/>
      <c r="F17" s="13">
        <v>61000</v>
      </c>
      <c r="G17" s="13">
        <v>0</v>
      </c>
      <c r="H17" s="13">
        <v>54756.77</v>
      </c>
      <c r="I17" s="13">
        <f>(((H17-35000)/19)*26)+35000</f>
        <v>62035.58</v>
      </c>
      <c r="J17" s="65"/>
      <c r="K17" s="23">
        <f>21525+35000</f>
        <v>56525</v>
      </c>
      <c r="L17" s="74"/>
      <c r="M17" s="22" t="s">
        <v>860</v>
      </c>
    </row>
    <row r="18" spans="1:13" s="20" customFormat="1" ht="15" customHeight="1" x14ac:dyDescent="0.2">
      <c r="A18" s="11" t="s">
        <v>1033</v>
      </c>
      <c r="B18" s="41" t="s">
        <v>1031</v>
      </c>
      <c r="C18" s="13">
        <v>0</v>
      </c>
      <c r="D18" s="13">
        <v>0</v>
      </c>
      <c r="E18" s="13"/>
      <c r="F18" s="13">
        <v>0</v>
      </c>
      <c r="G18" s="13">
        <v>0</v>
      </c>
      <c r="H18" s="13">
        <v>0</v>
      </c>
      <c r="I18" s="13">
        <v>0</v>
      </c>
      <c r="J18" s="65"/>
      <c r="K18" s="23">
        <v>3932</v>
      </c>
      <c r="L18" s="74"/>
      <c r="M18" s="22"/>
    </row>
    <row r="19" spans="1:13" s="20" customFormat="1" ht="15" customHeight="1" x14ac:dyDescent="0.2">
      <c r="A19" s="11" t="s">
        <v>286</v>
      </c>
      <c r="B19" s="41" t="s">
        <v>190</v>
      </c>
      <c r="C19" s="13">
        <v>0</v>
      </c>
      <c r="D19" s="13">
        <v>0</v>
      </c>
      <c r="E19" s="14"/>
      <c r="F19" s="13">
        <v>225</v>
      </c>
      <c r="G19" s="13">
        <v>0</v>
      </c>
      <c r="H19" s="13">
        <v>225</v>
      </c>
      <c r="I19" s="23">
        <v>225</v>
      </c>
      <c r="J19" s="65"/>
      <c r="K19" s="13">
        <v>0</v>
      </c>
      <c r="L19" s="73"/>
      <c r="M19" s="22"/>
    </row>
    <row r="20" spans="1:13" s="20" customFormat="1" ht="15" customHeight="1" x14ac:dyDescent="0.2">
      <c r="A20" s="11" t="s">
        <v>287</v>
      </c>
      <c r="B20" s="41" t="s">
        <v>273</v>
      </c>
      <c r="C20" s="13">
        <v>0</v>
      </c>
      <c r="D20" s="13">
        <v>0</v>
      </c>
      <c r="E20" s="14"/>
      <c r="F20" s="13">
        <v>1500</v>
      </c>
      <c r="G20" s="13">
        <v>0</v>
      </c>
      <c r="H20" s="13">
        <v>3720</v>
      </c>
      <c r="I20" s="23">
        <v>3720</v>
      </c>
      <c r="J20" s="65"/>
      <c r="K20" s="13">
        <v>4000</v>
      </c>
      <c r="L20" s="73"/>
      <c r="M20" s="22"/>
    </row>
    <row r="21" spans="1:13" s="20" customFormat="1" ht="12.75" x14ac:dyDescent="0.2">
      <c r="A21" s="11" t="s">
        <v>288</v>
      </c>
      <c r="B21" s="41" t="s">
        <v>194</v>
      </c>
      <c r="C21" s="13">
        <v>0</v>
      </c>
      <c r="D21" s="13">
        <v>0</v>
      </c>
      <c r="E21" s="14"/>
      <c r="F21" s="13">
        <v>42145</v>
      </c>
      <c r="G21" s="13">
        <v>0</v>
      </c>
      <c r="H21" s="13">
        <v>31264.400000000001</v>
      </c>
      <c r="I21" s="13">
        <f>(H21/19)*26</f>
        <v>42782.863157894739</v>
      </c>
      <c r="J21" s="65"/>
      <c r="K21" s="13">
        <v>51360</v>
      </c>
      <c r="L21" s="73"/>
      <c r="M21" s="42"/>
    </row>
    <row r="22" spans="1:13" s="20" customFormat="1" ht="15.75" customHeight="1" thickBot="1" x14ac:dyDescent="0.25">
      <c r="A22" s="11"/>
      <c r="B22" s="37" t="s">
        <v>386</v>
      </c>
      <c r="C22" s="15">
        <f t="shared" ref="C22:K22" si="1">SUM(C15:C21)</f>
        <v>34115</v>
      </c>
      <c r="D22" s="15">
        <f t="shared" si="1"/>
        <v>44591.96</v>
      </c>
      <c r="E22" s="14"/>
      <c r="F22" s="15">
        <f t="shared" si="1"/>
        <v>119008</v>
      </c>
      <c r="G22" s="15">
        <f t="shared" si="1"/>
        <v>0</v>
      </c>
      <c r="H22" s="15">
        <f t="shared" si="1"/>
        <v>100030.03</v>
      </c>
      <c r="I22" s="15">
        <f t="shared" si="1"/>
        <v>121675.23754210527</v>
      </c>
      <c r="J22" s="14"/>
      <c r="K22" s="15">
        <f t="shared" si="1"/>
        <v>130702</v>
      </c>
      <c r="L22" s="75"/>
      <c r="M22" s="12"/>
    </row>
    <row r="23" spans="1:13" s="44" customFormat="1" ht="15.75" customHeight="1" thickTop="1" thickBot="1" x14ac:dyDescent="0.25">
      <c r="A23" s="185" t="s">
        <v>777</v>
      </c>
      <c r="B23" s="185"/>
      <c r="C23" s="17">
        <f>C12+C22</f>
        <v>394115</v>
      </c>
      <c r="D23" s="17">
        <f>D12+D22</f>
        <v>357839.77</v>
      </c>
      <c r="E23" s="18"/>
      <c r="F23" s="17">
        <f>F12+F22</f>
        <v>501843</v>
      </c>
      <c r="G23" s="17">
        <f>G12+G22</f>
        <v>0</v>
      </c>
      <c r="H23" s="17">
        <f>H12+H22</f>
        <v>335592.93000000005</v>
      </c>
      <c r="I23" s="17">
        <f>I12+I22</f>
        <v>444024.46912105259</v>
      </c>
      <c r="J23" s="18"/>
      <c r="K23" s="17">
        <f>K12+K22</f>
        <v>562702</v>
      </c>
      <c r="L23" s="77"/>
      <c r="M23" s="19"/>
    </row>
    <row r="24" spans="1:13" s="9" customFormat="1" ht="24.95" customHeight="1" thickTop="1" x14ac:dyDescent="0.25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</row>
    <row r="25" spans="1:13" s="9" customFormat="1" x14ac:dyDescent="0.25">
      <c r="A25" s="186" t="s">
        <v>808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</row>
    <row r="26" spans="1:13" s="20" customFormat="1" ht="15" customHeight="1" x14ac:dyDescent="0.2">
      <c r="A26" s="11" t="s">
        <v>289</v>
      </c>
      <c r="B26" s="41" t="s">
        <v>290</v>
      </c>
      <c r="C26" s="13">
        <v>2000</v>
      </c>
      <c r="D26" s="13">
        <v>1815.62</v>
      </c>
      <c r="E26" s="14"/>
      <c r="F26" s="13">
        <v>2000</v>
      </c>
      <c r="G26" s="13">
        <v>0</v>
      </c>
      <c r="H26" s="13">
        <v>95</v>
      </c>
      <c r="I26" s="13">
        <v>2000</v>
      </c>
      <c r="J26" s="14"/>
      <c r="K26" s="13">
        <v>2000</v>
      </c>
      <c r="L26" s="73"/>
      <c r="M26" s="12"/>
    </row>
    <row r="27" spans="1:13" s="20" customFormat="1" ht="15" customHeight="1" x14ac:dyDescent="0.2">
      <c r="A27" s="11" t="s">
        <v>681</v>
      </c>
      <c r="B27" s="41" t="s">
        <v>680</v>
      </c>
      <c r="C27" s="13">
        <v>0</v>
      </c>
      <c r="D27" s="13">
        <v>0</v>
      </c>
      <c r="E27" s="14"/>
      <c r="F27" s="13">
        <v>8165</v>
      </c>
      <c r="G27" s="13">
        <v>0</v>
      </c>
      <c r="H27" s="13">
        <v>8160.6</v>
      </c>
      <c r="I27" s="13">
        <v>8160.6</v>
      </c>
      <c r="J27" s="14"/>
      <c r="K27" s="13">
        <f>8165*2</f>
        <v>16330</v>
      </c>
      <c r="L27" s="73"/>
      <c r="M27" s="12" t="s">
        <v>859</v>
      </c>
    </row>
    <row r="28" spans="1:13" s="44" customFormat="1" ht="15.75" customHeight="1" thickBot="1" x14ac:dyDescent="0.25">
      <c r="A28" s="185" t="s">
        <v>809</v>
      </c>
      <c r="B28" s="185"/>
      <c r="C28" s="17">
        <f>SUM(C26:C27)</f>
        <v>2000</v>
      </c>
      <c r="D28" s="17">
        <f t="shared" ref="D28:K28" si="2">SUM(D26:D27)</f>
        <v>1815.62</v>
      </c>
      <c r="E28" s="18"/>
      <c r="F28" s="17">
        <f t="shared" si="2"/>
        <v>10165</v>
      </c>
      <c r="G28" s="17">
        <f t="shared" si="2"/>
        <v>0</v>
      </c>
      <c r="H28" s="17">
        <f t="shared" si="2"/>
        <v>8255.6</v>
      </c>
      <c r="I28" s="17">
        <f t="shared" si="2"/>
        <v>10160.6</v>
      </c>
      <c r="J28" s="18"/>
      <c r="K28" s="17">
        <f t="shared" si="2"/>
        <v>18330</v>
      </c>
      <c r="L28" s="77"/>
      <c r="M28" s="19"/>
    </row>
    <row r="29" spans="1:13" s="9" customFormat="1" ht="24.95" customHeight="1" thickTop="1" x14ac:dyDescent="0.2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</row>
    <row r="30" spans="1:13" s="20" customFormat="1" ht="15" customHeight="1" x14ac:dyDescent="0.2">
      <c r="A30" s="186" t="s">
        <v>779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1" spans="1:13" s="20" customFormat="1" ht="15" customHeight="1" x14ac:dyDescent="0.2">
      <c r="A31" s="11" t="s">
        <v>291</v>
      </c>
      <c r="B31" s="41" t="s">
        <v>202</v>
      </c>
      <c r="C31" s="13">
        <v>220</v>
      </c>
      <c r="D31" s="13">
        <v>351</v>
      </c>
      <c r="E31" s="14"/>
      <c r="F31" s="13">
        <v>330</v>
      </c>
      <c r="G31" s="13">
        <v>0</v>
      </c>
      <c r="H31" s="13">
        <v>340</v>
      </c>
      <c r="I31" s="13">
        <f>(H31/9)*12</f>
        <v>453.33333333333337</v>
      </c>
      <c r="J31" s="14"/>
      <c r="K31" s="13">
        <f>85*6</f>
        <v>510</v>
      </c>
      <c r="L31" s="73"/>
      <c r="M31" s="12"/>
    </row>
    <row r="32" spans="1:13" s="20" customFormat="1" ht="15" customHeight="1" x14ac:dyDescent="0.2">
      <c r="A32" s="11" t="s">
        <v>292</v>
      </c>
      <c r="B32" s="41" t="s">
        <v>293</v>
      </c>
      <c r="C32" s="13">
        <v>0</v>
      </c>
      <c r="D32" s="13">
        <v>0</v>
      </c>
      <c r="E32" s="14"/>
      <c r="F32" s="13">
        <v>900</v>
      </c>
      <c r="G32" s="13">
        <v>0</v>
      </c>
      <c r="H32" s="13">
        <v>807.95</v>
      </c>
      <c r="I32" s="13">
        <f>(H32/9)*12</f>
        <v>1077.2666666666667</v>
      </c>
      <c r="J32" s="14"/>
      <c r="K32" s="13">
        <v>1080</v>
      </c>
      <c r="L32" s="73"/>
      <c r="M32" s="12"/>
    </row>
    <row r="33" spans="1:13" s="20" customFormat="1" ht="15" customHeight="1" x14ac:dyDescent="0.2">
      <c r="A33" s="11" t="s">
        <v>294</v>
      </c>
      <c r="B33" s="41" t="s">
        <v>210</v>
      </c>
      <c r="C33" s="13">
        <v>0</v>
      </c>
      <c r="D33" s="13">
        <v>885.71</v>
      </c>
      <c r="E33" s="14"/>
      <c r="F33" s="13">
        <v>0</v>
      </c>
      <c r="G33" s="13">
        <v>0</v>
      </c>
      <c r="H33" s="13">
        <v>0</v>
      </c>
      <c r="I33" s="13">
        <f>(H33/9)*12</f>
        <v>0</v>
      </c>
      <c r="J33" s="14"/>
      <c r="K33" s="13">
        <v>0</v>
      </c>
      <c r="L33" s="73"/>
      <c r="M33" s="12"/>
    </row>
    <row r="34" spans="1:13" s="20" customFormat="1" ht="15" customHeight="1" x14ac:dyDescent="0.2">
      <c r="A34" s="11" t="s">
        <v>295</v>
      </c>
      <c r="B34" s="41" t="s">
        <v>296</v>
      </c>
      <c r="C34" s="13">
        <v>0</v>
      </c>
      <c r="D34" s="13">
        <v>1757.77</v>
      </c>
      <c r="E34" s="14"/>
      <c r="F34" s="13">
        <v>1645</v>
      </c>
      <c r="G34" s="13">
        <v>0</v>
      </c>
      <c r="H34" s="13">
        <v>882.07</v>
      </c>
      <c r="I34" s="13">
        <f>(H34/9)*12</f>
        <v>1176.0933333333335</v>
      </c>
      <c r="J34" s="14"/>
      <c r="K34" s="13">
        <v>1235</v>
      </c>
      <c r="L34" s="73"/>
      <c r="M34" s="169" t="s">
        <v>968</v>
      </c>
    </row>
    <row r="35" spans="1:13" s="20" customFormat="1" ht="15" customHeight="1" x14ac:dyDescent="0.2">
      <c r="A35" s="11" t="s">
        <v>297</v>
      </c>
      <c r="B35" s="41" t="s">
        <v>231</v>
      </c>
      <c r="C35" s="13">
        <v>0</v>
      </c>
      <c r="D35" s="13">
        <v>478.55</v>
      </c>
      <c r="E35" s="14"/>
      <c r="F35" s="13">
        <v>360</v>
      </c>
      <c r="G35" s="13">
        <v>0</v>
      </c>
      <c r="H35" s="13">
        <v>405.05</v>
      </c>
      <c r="I35" s="13">
        <f>(H35/9)*12</f>
        <v>540.06666666666672</v>
      </c>
      <c r="J35" s="14"/>
      <c r="K35" s="13">
        <v>570</v>
      </c>
      <c r="L35" s="73"/>
      <c r="M35" s="169" t="s">
        <v>968</v>
      </c>
    </row>
    <row r="36" spans="1:13" s="20" customFormat="1" ht="15" customHeight="1" x14ac:dyDescent="0.2">
      <c r="A36" s="11" t="s">
        <v>679</v>
      </c>
      <c r="B36" s="41" t="s">
        <v>651</v>
      </c>
      <c r="C36" s="13">
        <v>0</v>
      </c>
      <c r="D36" s="13">
        <v>0</v>
      </c>
      <c r="E36" s="14"/>
      <c r="F36" s="13">
        <v>75</v>
      </c>
      <c r="G36" s="13"/>
      <c r="H36" s="13">
        <v>75</v>
      </c>
      <c r="I36" s="13">
        <v>75</v>
      </c>
      <c r="J36" s="14"/>
      <c r="K36" s="13">
        <v>100</v>
      </c>
      <c r="L36" s="73"/>
      <c r="M36" s="22"/>
    </row>
    <row r="37" spans="1:13" s="20" customFormat="1" ht="15" customHeight="1" x14ac:dyDescent="0.2">
      <c r="A37" s="11" t="s">
        <v>298</v>
      </c>
      <c r="B37" s="41" t="s">
        <v>299</v>
      </c>
      <c r="C37" s="13">
        <v>4790</v>
      </c>
      <c r="D37" s="13">
        <v>4935</v>
      </c>
      <c r="E37" s="14"/>
      <c r="F37" s="13">
        <v>5000</v>
      </c>
      <c r="G37" s="13">
        <v>0</v>
      </c>
      <c r="H37" s="13">
        <v>5083</v>
      </c>
      <c r="I37" s="13">
        <v>5083</v>
      </c>
      <c r="J37" s="14"/>
      <c r="K37" s="13">
        <v>5085</v>
      </c>
      <c r="L37" s="73"/>
      <c r="M37" s="12"/>
    </row>
    <row r="38" spans="1:13" s="20" customFormat="1" ht="15" customHeight="1" x14ac:dyDescent="0.2">
      <c r="A38" s="11" t="s">
        <v>300</v>
      </c>
      <c r="B38" s="41" t="s">
        <v>239</v>
      </c>
      <c r="C38" s="13">
        <v>0</v>
      </c>
      <c r="D38" s="13">
        <v>0</v>
      </c>
      <c r="E38" s="14"/>
      <c r="F38" s="13">
        <v>1560</v>
      </c>
      <c r="G38" s="13">
        <v>0</v>
      </c>
      <c r="H38" s="13">
        <v>1406.31</v>
      </c>
      <c r="I38" s="13">
        <f>(H38/9)*12</f>
        <v>1875.08</v>
      </c>
      <c r="J38" s="14"/>
      <c r="K38" s="13">
        <v>1500</v>
      </c>
      <c r="L38" s="73"/>
      <c r="M38" s="169" t="s">
        <v>991</v>
      </c>
    </row>
    <row r="39" spans="1:13" s="20" customFormat="1" ht="15" customHeight="1" x14ac:dyDescent="0.2">
      <c r="A39" s="11" t="s">
        <v>301</v>
      </c>
      <c r="B39" s="41" t="s">
        <v>302</v>
      </c>
      <c r="C39" s="13">
        <v>2000</v>
      </c>
      <c r="D39" s="13">
        <v>350</v>
      </c>
      <c r="E39" s="14"/>
      <c r="F39" s="13">
        <v>2000</v>
      </c>
      <c r="G39" s="13">
        <v>0</v>
      </c>
      <c r="H39" s="13">
        <v>350</v>
      </c>
      <c r="I39" s="13">
        <v>700</v>
      </c>
      <c r="J39" s="14"/>
      <c r="K39" s="13">
        <v>2000</v>
      </c>
      <c r="L39" s="73"/>
      <c r="M39" s="12"/>
    </row>
    <row r="40" spans="1:13" s="20" customFormat="1" ht="15" customHeight="1" x14ac:dyDescent="0.2">
      <c r="A40" s="11" t="s">
        <v>303</v>
      </c>
      <c r="B40" s="41" t="s">
        <v>243</v>
      </c>
      <c r="C40" s="13">
        <v>1200</v>
      </c>
      <c r="D40" s="13">
        <v>307.39</v>
      </c>
      <c r="E40" s="14"/>
      <c r="F40" s="13">
        <v>1200</v>
      </c>
      <c r="G40" s="13">
        <v>0</v>
      </c>
      <c r="H40" s="13">
        <v>432.5</v>
      </c>
      <c r="I40" s="13">
        <v>500</v>
      </c>
      <c r="J40" s="14"/>
      <c r="K40" s="13">
        <v>1200</v>
      </c>
      <c r="L40" s="73"/>
      <c r="M40" s="12"/>
    </row>
    <row r="41" spans="1:13" s="20" customFormat="1" ht="15" customHeight="1" x14ac:dyDescent="0.2">
      <c r="A41" s="11" t="s">
        <v>304</v>
      </c>
      <c r="B41" s="41" t="s">
        <v>246</v>
      </c>
      <c r="C41" s="13">
        <v>2800</v>
      </c>
      <c r="D41" s="13">
        <v>2546.2199999999998</v>
      </c>
      <c r="E41" s="14"/>
      <c r="F41" s="13">
        <v>2550</v>
      </c>
      <c r="G41" s="13">
        <v>0</v>
      </c>
      <c r="H41" s="13">
        <v>1882.69</v>
      </c>
      <c r="I41" s="13">
        <f>(H41/9)*12</f>
        <v>2510.2533333333336</v>
      </c>
      <c r="J41" s="14"/>
      <c r="K41" s="13">
        <v>2515</v>
      </c>
      <c r="L41" s="73"/>
      <c r="M41" s="169"/>
    </row>
    <row r="42" spans="1:13" s="20" customFormat="1" ht="15" customHeight="1" x14ac:dyDescent="0.2">
      <c r="A42" s="11" t="s">
        <v>652</v>
      </c>
      <c r="B42" s="41" t="s">
        <v>248</v>
      </c>
      <c r="C42" s="13">
        <v>0</v>
      </c>
      <c r="D42" s="13">
        <v>0</v>
      </c>
      <c r="E42" s="14"/>
      <c r="F42" s="13">
        <v>1200</v>
      </c>
      <c r="G42" s="13">
        <v>0</v>
      </c>
      <c r="H42" s="13">
        <v>783.17</v>
      </c>
      <c r="I42" s="13">
        <f>(H42/9)*12</f>
        <v>1044.2266666666665</v>
      </c>
      <c r="J42" s="14"/>
      <c r="K42" s="13">
        <v>1000</v>
      </c>
      <c r="L42" s="73"/>
      <c r="M42" s="22"/>
    </row>
    <row r="43" spans="1:13" s="20" customFormat="1" ht="15" customHeight="1" x14ac:dyDescent="0.2">
      <c r="A43" s="11" t="s">
        <v>305</v>
      </c>
      <c r="B43" s="41" t="s">
        <v>306</v>
      </c>
      <c r="C43" s="13">
        <v>1600</v>
      </c>
      <c r="D43" s="13">
        <v>5743.75</v>
      </c>
      <c r="E43" s="14"/>
      <c r="F43" s="13">
        <v>1600</v>
      </c>
      <c r="G43" s="13">
        <v>0</v>
      </c>
      <c r="H43" s="13">
        <v>0</v>
      </c>
      <c r="I43" s="13">
        <v>1600</v>
      </c>
      <c r="J43" s="14"/>
      <c r="K43" s="13">
        <v>1500</v>
      </c>
      <c r="L43" s="73"/>
      <c r="M43" s="12"/>
    </row>
    <row r="44" spans="1:13" s="20" customFormat="1" ht="15" customHeight="1" x14ac:dyDescent="0.2">
      <c r="A44" s="11" t="s">
        <v>682</v>
      </c>
      <c r="B44" s="41" t="s">
        <v>683</v>
      </c>
      <c r="C44" s="13">
        <v>0</v>
      </c>
      <c r="D44" s="13">
        <v>0</v>
      </c>
      <c r="E44" s="14"/>
      <c r="F44" s="13">
        <v>2370</v>
      </c>
      <c r="G44" s="13">
        <v>0</v>
      </c>
      <c r="H44" s="13">
        <v>2370</v>
      </c>
      <c r="I44" s="13">
        <v>2370</v>
      </c>
      <c r="J44" s="14"/>
      <c r="K44" s="13">
        <v>2370</v>
      </c>
      <c r="L44" s="73"/>
      <c r="M44" s="12" t="s">
        <v>872</v>
      </c>
    </row>
    <row r="45" spans="1:13" s="20" customFormat="1" ht="15" customHeight="1" x14ac:dyDescent="0.2">
      <c r="A45" s="11" t="s">
        <v>307</v>
      </c>
      <c r="B45" s="41" t="s">
        <v>308</v>
      </c>
      <c r="C45" s="13">
        <v>3200</v>
      </c>
      <c r="D45" s="13">
        <v>8064</v>
      </c>
      <c r="E45" s="14"/>
      <c r="F45" s="13">
        <v>5000</v>
      </c>
      <c r="G45" s="13">
        <v>0</v>
      </c>
      <c r="H45" s="13">
        <v>0</v>
      </c>
      <c r="I45" s="13">
        <v>4896</v>
      </c>
      <c r="J45" s="14"/>
      <c r="K45" s="13">
        <v>4900</v>
      </c>
      <c r="L45" s="73"/>
      <c r="M45" s="22" t="s">
        <v>686</v>
      </c>
    </row>
    <row r="46" spans="1:13" s="20" customFormat="1" ht="15" customHeight="1" x14ac:dyDescent="0.2">
      <c r="A46" s="11" t="s">
        <v>309</v>
      </c>
      <c r="B46" s="41" t="s">
        <v>310</v>
      </c>
      <c r="C46" s="13">
        <v>3368</v>
      </c>
      <c r="D46" s="13">
        <v>3367.5</v>
      </c>
      <c r="E46" s="14"/>
      <c r="F46" s="13">
        <v>3368</v>
      </c>
      <c r="G46" s="13">
        <v>0</v>
      </c>
      <c r="H46" s="13">
        <v>3367.5</v>
      </c>
      <c r="I46" s="13">
        <v>3367.5</v>
      </c>
      <c r="J46" s="14"/>
      <c r="K46" s="13">
        <v>3470</v>
      </c>
      <c r="L46" s="73"/>
      <c r="M46" s="12" t="s">
        <v>871</v>
      </c>
    </row>
    <row r="47" spans="1:13" s="44" customFormat="1" ht="15.75" customHeight="1" thickBot="1" x14ac:dyDescent="0.25">
      <c r="A47" s="185" t="s">
        <v>780</v>
      </c>
      <c r="B47" s="185"/>
      <c r="C47" s="17">
        <f>SUM(C31:C46)</f>
        <v>19178</v>
      </c>
      <c r="D47" s="17">
        <f>SUM(D31:D46)</f>
        <v>28786.89</v>
      </c>
      <c r="E47" s="18"/>
      <c r="F47" s="17">
        <f>SUM(F31:F46)</f>
        <v>29158</v>
      </c>
      <c r="G47" s="17">
        <f t="shared" ref="G47:I47" si="3">SUM(G31:G46)</f>
        <v>0</v>
      </c>
      <c r="H47" s="17">
        <f>SUM(H31:H46)</f>
        <v>18185.239999999998</v>
      </c>
      <c r="I47" s="17">
        <f t="shared" si="3"/>
        <v>27267.82</v>
      </c>
      <c r="J47" s="18"/>
      <c r="K47" s="17">
        <f>SUM(K31:K46)</f>
        <v>29035</v>
      </c>
      <c r="L47" s="77"/>
      <c r="M47" s="19"/>
    </row>
    <row r="48" spans="1:13" s="9" customFormat="1" ht="24.95" customHeight="1" thickTop="1" x14ac:dyDescent="0.2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</row>
    <row r="49" spans="1:13" s="20" customFormat="1" ht="15" customHeight="1" x14ac:dyDescent="0.2">
      <c r="A49" s="186" t="s">
        <v>782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</row>
    <row r="50" spans="1:13" s="20" customFormat="1" ht="15" customHeight="1" x14ac:dyDescent="0.2">
      <c r="A50" s="11" t="s">
        <v>311</v>
      </c>
      <c r="B50" s="41" t="s">
        <v>252</v>
      </c>
      <c r="C50" s="13">
        <v>700</v>
      </c>
      <c r="D50" s="13">
        <v>498.22</v>
      </c>
      <c r="E50" s="14"/>
      <c r="F50" s="13">
        <v>750</v>
      </c>
      <c r="G50" s="13">
        <v>0</v>
      </c>
      <c r="H50" s="13">
        <v>503.09</v>
      </c>
      <c r="I50" s="13">
        <v>750</v>
      </c>
      <c r="J50" s="14"/>
      <c r="K50" s="13">
        <v>700</v>
      </c>
      <c r="L50" s="73"/>
      <c r="M50" s="12"/>
    </row>
    <row r="51" spans="1:13" s="20" customFormat="1" ht="15" customHeight="1" x14ac:dyDescent="0.2">
      <c r="A51" s="11" t="s">
        <v>312</v>
      </c>
      <c r="B51" s="41" t="s">
        <v>256</v>
      </c>
      <c r="C51" s="13">
        <v>13000</v>
      </c>
      <c r="D51" s="13">
        <v>8097.47</v>
      </c>
      <c r="E51" s="14"/>
      <c r="F51" s="13">
        <v>10000</v>
      </c>
      <c r="G51" s="13">
        <v>0</v>
      </c>
      <c r="H51" s="13">
        <v>6401.22</v>
      </c>
      <c r="I51" s="13">
        <f>(H51/9)*12</f>
        <v>8534.9599999999991</v>
      </c>
      <c r="J51" s="14"/>
      <c r="K51" s="13">
        <v>9820</v>
      </c>
      <c r="L51" s="73"/>
      <c r="M51" s="12" t="s">
        <v>989</v>
      </c>
    </row>
    <row r="52" spans="1:13" s="44" customFormat="1" ht="15.75" customHeight="1" thickBot="1" x14ac:dyDescent="0.25">
      <c r="A52" s="185" t="s">
        <v>783</v>
      </c>
      <c r="B52" s="185"/>
      <c r="C52" s="17">
        <f>SUM(C50:C51)</f>
        <v>13700</v>
      </c>
      <c r="D52" s="17">
        <f>SUM(D50:D51)</f>
        <v>8595.69</v>
      </c>
      <c r="E52" s="18"/>
      <c r="F52" s="17">
        <f>SUM(F50:F51)</f>
        <v>10750</v>
      </c>
      <c r="G52" s="17">
        <f t="shared" ref="G52:I52" si="4">SUM(G50:G51)</f>
        <v>0</v>
      </c>
      <c r="H52" s="17">
        <f t="shared" si="4"/>
        <v>6904.31</v>
      </c>
      <c r="I52" s="17">
        <f t="shared" si="4"/>
        <v>9284.9599999999991</v>
      </c>
      <c r="J52" s="18"/>
      <c r="K52" s="17">
        <f>SUM(K50:K51)</f>
        <v>10520</v>
      </c>
      <c r="L52" s="77"/>
      <c r="M52" s="19"/>
    </row>
    <row r="53" spans="1:13" s="9" customFormat="1" ht="24.95" customHeight="1" thickTop="1" x14ac:dyDescent="0.2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</row>
    <row r="54" spans="1:13" s="20" customFormat="1" ht="15" customHeight="1" x14ac:dyDescent="0.2">
      <c r="A54" s="186" t="s">
        <v>784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</row>
    <row r="55" spans="1:13" s="20" customFormat="1" ht="15" customHeight="1" x14ac:dyDescent="0.2">
      <c r="A55" s="11" t="s">
        <v>313</v>
      </c>
      <c r="B55" s="41" t="s">
        <v>258</v>
      </c>
      <c r="C55" s="13">
        <v>0</v>
      </c>
      <c r="D55" s="13">
        <v>0</v>
      </c>
      <c r="E55" s="14"/>
      <c r="F55" s="13">
        <v>1000</v>
      </c>
      <c r="G55" s="13">
        <v>0</v>
      </c>
      <c r="H55" s="13">
        <v>250</v>
      </c>
      <c r="I55" s="13">
        <f>(H55/9)*12</f>
        <v>333.33333333333337</v>
      </c>
      <c r="J55" s="14"/>
      <c r="K55" s="13">
        <v>500</v>
      </c>
      <c r="L55" s="73"/>
      <c r="M55" s="13"/>
    </row>
    <row r="56" spans="1:13" s="20" customFormat="1" ht="15" customHeight="1" x14ac:dyDescent="0.2">
      <c r="A56" s="11" t="s">
        <v>314</v>
      </c>
      <c r="B56" s="41" t="s">
        <v>315</v>
      </c>
      <c r="C56" s="13">
        <v>5000</v>
      </c>
      <c r="D56" s="13">
        <v>6303.26</v>
      </c>
      <c r="E56" s="14"/>
      <c r="F56" s="13">
        <v>5000</v>
      </c>
      <c r="G56" s="13">
        <v>0</v>
      </c>
      <c r="H56" s="13">
        <v>2904.82</v>
      </c>
      <c r="I56" s="13">
        <f>(H56/9)*12</f>
        <v>3873.0933333333332</v>
      </c>
      <c r="J56" s="14"/>
      <c r="K56" s="13">
        <v>3000</v>
      </c>
      <c r="L56" s="73"/>
      <c r="M56" s="12"/>
    </row>
    <row r="57" spans="1:13" s="20" customFormat="1" ht="15" customHeight="1" x14ac:dyDescent="0.2">
      <c r="A57" s="11" t="s">
        <v>316</v>
      </c>
      <c r="B57" s="41" t="s">
        <v>317</v>
      </c>
      <c r="C57" s="13">
        <v>20000</v>
      </c>
      <c r="D57" s="13">
        <v>2535</v>
      </c>
      <c r="E57" s="14"/>
      <c r="F57" s="13">
        <v>5000</v>
      </c>
      <c r="G57" s="13">
        <v>0</v>
      </c>
      <c r="H57" s="13">
        <v>850.51</v>
      </c>
      <c r="I57" s="13">
        <f>(H57/9)*12</f>
        <v>1134.0133333333333</v>
      </c>
      <c r="J57" s="14"/>
      <c r="K57" s="13">
        <v>5000</v>
      </c>
      <c r="L57" s="73"/>
      <c r="M57" s="12"/>
    </row>
    <row r="58" spans="1:13" s="44" customFormat="1" ht="15.75" customHeight="1" thickBot="1" x14ac:dyDescent="0.25">
      <c r="A58" s="185" t="s">
        <v>785</v>
      </c>
      <c r="B58" s="185"/>
      <c r="C58" s="17">
        <f>SUM(C55:C57)</f>
        <v>25000</v>
      </c>
      <c r="D58" s="17">
        <f>SUM(D55:D57)</f>
        <v>8838.26</v>
      </c>
      <c r="E58" s="18"/>
      <c r="F58" s="17">
        <f>SUM(F55:F57)</f>
        <v>11000</v>
      </c>
      <c r="G58" s="17">
        <f t="shared" ref="G58:K58" si="5">SUM(G55:G57)</f>
        <v>0</v>
      </c>
      <c r="H58" s="17">
        <f t="shared" si="5"/>
        <v>4005.33</v>
      </c>
      <c r="I58" s="17">
        <f t="shared" si="5"/>
        <v>5340.44</v>
      </c>
      <c r="J58" s="18"/>
      <c r="K58" s="17">
        <f t="shared" si="5"/>
        <v>8500</v>
      </c>
      <c r="L58" s="77"/>
      <c r="M58" s="19"/>
    </row>
    <row r="59" spans="1:13" s="7" customFormat="1" ht="19.5" thickTop="1" x14ac:dyDescent="0.3">
      <c r="A59" s="189" t="s">
        <v>771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</row>
    <row r="60" spans="1:13" s="7" customFormat="1" ht="18.75" x14ac:dyDescent="0.3">
      <c r="A60" s="189" t="s">
        <v>772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</row>
    <row r="61" spans="1:13" s="7" customFormat="1" ht="18.75" x14ac:dyDescent="0.3">
      <c r="A61" s="189" t="s">
        <v>863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</row>
    <row r="62" spans="1:13" s="9" customFormat="1" ht="50.1" customHeight="1" x14ac:dyDescent="0.25">
      <c r="A62" s="190"/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</row>
    <row r="63" spans="1:13" s="20" customFormat="1" ht="15.75" customHeight="1" x14ac:dyDescent="0.2">
      <c r="A63" s="183" t="s">
        <v>865</v>
      </c>
      <c r="B63" s="183"/>
      <c r="C63" s="191">
        <v>2020</v>
      </c>
      <c r="D63" s="191"/>
      <c r="E63" s="45"/>
      <c r="F63" s="191">
        <v>2021</v>
      </c>
      <c r="G63" s="191"/>
      <c r="H63" s="191"/>
      <c r="I63" s="191"/>
      <c r="J63" s="46"/>
      <c r="K63" s="47" t="s">
        <v>650</v>
      </c>
      <c r="L63" s="46"/>
      <c r="M63" s="192" t="s">
        <v>795</v>
      </c>
    </row>
    <row r="64" spans="1:13" s="20" customFormat="1" ht="12.75" x14ac:dyDescent="0.2">
      <c r="A64" s="183"/>
      <c r="B64" s="183"/>
      <c r="C64" s="48" t="s">
        <v>1</v>
      </c>
      <c r="D64" s="48" t="s">
        <v>653</v>
      </c>
      <c r="E64" s="49"/>
      <c r="F64" s="48" t="s">
        <v>1</v>
      </c>
      <c r="G64" s="48" t="s">
        <v>2</v>
      </c>
      <c r="H64" s="48" t="s">
        <v>954</v>
      </c>
      <c r="I64" s="48" t="s">
        <v>3</v>
      </c>
      <c r="J64" s="49"/>
      <c r="K64" s="50" t="s">
        <v>4</v>
      </c>
      <c r="L64" s="49"/>
      <c r="M64" s="192"/>
    </row>
    <row r="65" spans="1:13" s="9" customFormat="1" ht="24.95" customHeight="1" x14ac:dyDescent="0.25">
      <c r="A65" s="194" t="s">
        <v>0</v>
      </c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</row>
    <row r="66" spans="1:13" s="20" customFormat="1" ht="15" customHeight="1" x14ac:dyDescent="0.2">
      <c r="A66" s="186" t="s">
        <v>786</v>
      </c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</row>
    <row r="67" spans="1:13" s="20" customFormat="1" ht="15" customHeight="1" x14ac:dyDescent="0.2">
      <c r="A67" s="11" t="s">
        <v>318</v>
      </c>
      <c r="B67" s="41" t="s">
        <v>319</v>
      </c>
      <c r="C67" s="13">
        <v>800</v>
      </c>
      <c r="D67" s="13">
        <v>798.25</v>
      </c>
      <c r="E67" s="14"/>
      <c r="F67" s="13">
        <v>1000</v>
      </c>
      <c r="G67" s="13">
        <v>0</v>
      </c>
      <c r="H67" s="13">
        <v>0</v>
      </c>
      <c r="I67" s="13">
        <v>1000</v>
      </c>
      <c r="J67" s="14"/>
      <c r="K67" s="13">
        <v>600</v>
      </c>
      <c r="L67" s="73"/>
      <c r="M67" s="12"/>
    </row>
    <row r="68" spans="1:13" s="20" customFormat="1" ht="15" customHeight="1" x14ac:dyDescent="0.2">
      <c r="A68" s="11" t="s">
        <v>320</v>
      </c>
      <c r="B68" s="41" t="s">
        <v>321</v>
      </c>
      <c r="C68" s="13">
        <v>2500</v>
      </c>
      <c r="D68" s="13">
        <v>1823.63</v>
      </c>
      <c r="E68" s="14"/>
      <c r="F68" s="13">
        <v>2500</v>
      </c>
      <c r="G68" s="13">
        <v>0</v>
      </c>
      <c r="H68" s="13">
        <v>381</v>
      </c>
      <c r="I68" s="13">
        <v>2500</v>
      </c>
      <c r="J68" s="14"/>
      <c r="K68" s="13">
        <v>2500</v>
      </c>
      <c r="L68" s="73"/>
      <c r="M68" s="12"/>
    </row>
    <row r="69" spans="1:13" s="20" customFormat="1" ht="15" customHeight="1" x14ac:dyDescent="0.2">
      <c r="A69" s="11" t="s">
        <v>322</v>
      </c>
      <c r="B69" s="41" t="s">
        <v>323</v>
      </c>
      <c r="C69" s="13">
        <v>6000</v>
      </c>
      <c r="D69" s="13">
        <v>2078.16</v>
      </c>
      <c r="E69" s="14"/>
      <c r="F69" s="13">
        <v>6000</v>
      </c>
      <c r="G69" s="13">
        <v>0</v>
      </c>
      <c r="H69" s="13">
        <v>1397.91</v>
      </c>
      <c r="I69" s="13">
        <f>(H69/9)*12</f>
        <v>1863.88</v>
      </c>
      <c r="J69" s="14"/>
      <c r="K69" s="13">
        <v>6000</v>
      </c>
      <c r="L69" s="73"/>
      <c r="M69" s="12"/>
    </row>
    <row r="70" spans="1:13" s="20" customFormat="1" ht="15" customHeight="1" x14ac:dyDescent="0.2">
      <c r="A70" s="11" t="s">
        <v>324</v>
      </c>
      <c r="B70" s="41" t="s">
        <v>325</v>
      </c>
      <c r="C70" s="13">
        <v>10000</v>
      </c>
      <c r="D70" s="13">
        <v>10903.11</v>
      </c>
      <c r="E70" s="14"/>
      <c r="F70" s="13">
        <v>7630</v>
      </c>
      <c r="G70" s="13">
        <v>0</v>
      </c>
      <c r="H70" s="13">
        <v>2543.67</v>
      </c>
      <c r="I70" s="13">
        <f>(H70/9)*12</f>
        <v>3391.56</v>
      </c>
      <c r="J70" s="14"/>
      <c r="K70" s="13">
        <v>10000</v>
      </c>
      <c r="L70" s="73"/>
      <c r="M70" s="22" t="s">
        <v>326</v>
      </c>
    </row>
    <row r="71" spans="1:13" s="20" customFormat="1" ht="15" customHeight="1" x14ac:dyDescent="0.2">
      <c r="A71" s="11" t="s">
        <v>327</v>
      </c>
      <c r="B71" s="41" t="s">
        <v>328</v>
      </c>
      <c r="C71" s="13">
        <v>1000</v>
      </c>
      <c r="D71" s="13">
        <v>910.3</v>
      </c>
      <c r="E71" s="14"/>
      <c r="F71" s="13">
        <v>300</v>
      </c>
      <c r="G71" s="13">
        <v>0</v>
      </c>
      <c r="H71" s="13">
        <v>0</v>
      </c>
      <c r="I71" s="13">
        <v>0</v>
      </c>
      <c r="J71" s="14"/>
      <c r="K71" s="13">
        <v>300</v>
      </c>
      <c r="L71" s="73"/>
      <c r="M71" s="12"/>
    </row>
    <row r="72" spans="1:13" s="44" customFormat="1" ht="15" customHeight="1" thickBot="1" x14ac:dyDescent="0.25">
      <c r="A72" s="185" t="s">
        <v>787</v>
      </c>
      <c r="B72" s="185"/>
      <c r="C72" s="17">
        <f>SUM(C67:C71)</f>
        <v>20300</v>
      </c>
      <c r="D72" s="17">
        <f>SUM(D67:D71)</f>
        <v>16513.45</v>
      </c>
      <c r="E72" s="18"/>
      <c r="F72" s="17">
        <f>SUM(F67:F71)</f>
        <v>17430</v>
      </c>
      <c r="G72" s="17">
        <f t="shared" ref="G72:K72" si="6">SUM(G67:G71)</f>
        <v>0</v>
      </c>
      <c r="H72" s="17">
        <f t="shared" si="6"/>
        <v>4322.58</v>
      </c>
      <c r="I72" s="17">
        <f t="shared" si="6"/>
        <v>8755.44</v>
      </c>
      <c r="J72" s="18"/>
      <c r="K72" s="17">
        <f t="shared" si="6"/>
        <v>19400</v>
      </c>
      <c r="L72" s="77"/>
      <c r="M72" s="19"/>
    </row>
    <row r="73" spans="1:13" s="9" customFormat="1" ht="24.95" customHeight="1" thickTop="1" x14ac:dyDescent="0.25">
      <c r="A73" s="196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</row>
    <row r="74" spans="1:13" s="20" customFormat="1" ht="15" customHeight="1" x14ac:dyDescent="0.2">
      <c r="A74" s="186" t="s">
        <v>791</v>
      </c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</row>
    <row r="75" spans="1:13" s="20" customFormat="1" ht="15" customHeight="1" x14ac:dyDescent="0.2">
      <c r="A75" s="11" t="s">
        <v>329</v>
      </c>
      <c r="B75" s="41" t="s">
        <v>264</v>
      </c>
      <c r="C75" s="13">
        <v>0</v>
      </c>
      <c r="D75" s="13">
        <v>0</v>
      </c>
      <c r="E75" s="14"/>
      <c r="F75" s="13">
        <v>2000</v>
      </c>
      <c r="G75" s="13">
        <v>0</v>
      </c>
      <c r="H75" s="21">
        <v>1139.74</v>
      </c>
      <c r="I75" s="13">
        <f>(H75/9)*12</f>
        <v>1519.6533333333334</v>
      </c>
      <c r="J75" s="65"/>
      <c r="K75" s="13">
        <v>6000</v>
      </c>
      <c r="L75" s="73"/>
      <c r="M75" s="22" t="s">
        <v>873</v>
      </c>
    </row>
    <row r="76" spans="1:13" s="44" customFormat="1" ht="15.75" customHeight="1" thickBot="1" x14ac:dyDescent="0.25">
      <c r="A76" s="185" t="s">
        <v>792</v>
      </c>
      <c r="B76" s="185"/>
      <c r="C76" s="17">
        <f>SUM(C75)</f>
        <v>0</v>
      </c>
      <c r="D76" s="17">
        <f>SUM(D75)</f>
        <v>0</v>
      </c>
      <c r="E76" s="18"/>
      <c r="F76" s="17">
        <f>SUM(F75)</f>
        <v>2000</v>
      </c>
      <c r="G76" s="17">
        <f t="shared" ref="G76:K76" si="7">SUM(G75)</f>
        <v>0</v>
      </c>
      <c r="H76" s="17">
        <f t="shared" si="7"/>
        <v>1139.74</v>
      </c>
      <c r="I76" s="17">
        <f t="shared" si="7"/>
        <v>1519.6533333333334</v>
      </c>
      <c r="J76" s="18"/>
      <c r="K76" s="17">
        <f t="shared" si="7"/>
        <v>6000</v>
      </c>
      <c r="L76" s="77"/>
      <c r="M76" s="19"/>
    </row>
    <row r="77" spans="1:13" s="9" customFormat="1" ht="24.95" customHeight="1" thickTop="1" x14ac:dyDescent="0.25">
      <c r="A77" s="196"/>
      <c r="B77" s="196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</row>
    <row r="78" spans="1:13" s="20" customFormat="1" ht="15" customHeight="1" x14ac:dyDescent="0.2">
      <c r="A78" s="186" t="s">
        <v>836</v>
      </c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</row>
    <row r="79" spans="1:13" s="20" customFormat="1" ht="15" customHeight="1" x14ac:dyDescent="0.2">
      <c r="A79" s="11" t="s">
        <v>330</v>
      </c>
      <c r="B79" s="41" t="s">
        <v>331</v>
      </c>
      <c r="C79" s="13">
        <v>6540</v>
      </c>
      <c r="D79" s="13">
        <v>5652</v>
      </c>
      <c r="E79" s="14"/>
      <c r="F79" s="13">
        <v>7666</v>
      </c>
      <c r="G79" s="13">
        <v>0</v>
      </c>
      <c r="H79" s="13">
        <v>1</v>
      </c>
      <c r="I79" s="23">
        <v>9500</v>
      </c>
      <c r="J79" s="65"/>
      <c r="K79" s="13">
        <v>12027</v>
      </c>
      <c r="L79" s="73"/>
      <c r="M79" s="22" t="s">
        <v>861</v>
      </c>
    </row>
    <row r="80" spans="1:13" s="44" customFormat="1" ht="15.75" customHeight="1" thickBot="1" x14ac:dyDescent="0.25">
      <c r="A80" s="185" t="s">
        <v>837</v>
      </c>
      <c r="B80" s="185"/>
      <c r="C80" s="17">
        <f>SUM(C79)</f>
        <v>6540</v>
      </c>
      <c r="D80" s="17">
        <f>SUM(D79)</f>
        <v>5652</v>
      </c>
      <c r="E80" s="18"/>
      <c r="F80" s="17">
        <f>SUM(F79)</f>
        <v>7666</v>
      </c>
      <c r="G80" s="17">
        <f t="shared" ref="G80:K80" si="8">SUM(G79)</f>
        <v>0</v>
      </c>
      <c r="H80" s="17">
        <f t="shared" si="8"/>
        <v>1</v>
      </c>
      <c r="I80" s="17">
        <f t="shared" si="8"/>
        <v>9500</v>
      </c>
      <c r="J80" s="18"/>
      <c r="K80" s="17">
        <f t="shared" si="8"/>
        <v>12027</v>
      </c>
      <c r="L80" s="77"/>
      <c r="M80" s="19"/>
    </row>
    <row r="81" spans="1:13" s="9" customFormat="1" ht="24.95" customHeight="1" thickTop="1" x14ac:dyDescent="0.25">
      <c r="A81" s="196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</row>
    <row r="82" spans="1:13" s="20" customFormat="1" ht="15.75" customHeight="1" thickBot="1" x14ac:dyDescent="0.25">
      <c r="A82" s="183" t="s">
        <v>685</v>
      </c>
      <c r="B82" s="183"/>
      <c r="C82" s="58">
        <f>C23+C28+C47+C52+C58+C72+C76+C80</f>
        <v>480833</v>
      </c>
      <c r="D82" s="58">
        <f>D23+D28+D47+D52+D58+D72+D76+D80</f>
        <v>428041.68000000005</v>
      </c>
      <c r="E82" s="59"/>
      <c r="F82" s="58">
        <f>F23+F28+F47+F52+F58+F72+F76+F80</f>
        <v>590012</v>
      </c>
      <c r="G82" s="58">
        <f>G23+G28+G47+G52+G58+G72+G76+G80</f>
        <v>0</v>
      </c>
      <c r="H82" s="58">
        <f>H23+H28+H47+H52+H58+H72+H76+H80</f>
        <v>378406.73000000004</v>
      </c>
      <c r="I82" s="58">
        <f>I23+I28+I47+I52+I58+I72+I76+I80</f>
        <v>515853.38245438592</v>
      </c>
      <c r="J82" s="59"/>
      <c r="K82" s="58">
        <f>K23+K28+K47+K52+K58+K72+K76+K80</f>
        <v>666514</v>
      </c>
      <c r="L82" s="76"/>
      <c r="M82" s="12"/>
    </row>
    <row r="83" spans="1:13" s="20" customFormat="1" ht="13.5" thickTop="1" x14ac:dyDescent="0.2">
      <c r="A83" s="11"/>
      <c r="B83" s="11"/>
      <c r="C83" s="11"/>
      <c r="D83" s="76"/>
      <c r="E83" s="76"/>
      <c r="F83" s="76"/>
      <c r="G83" s="76"/>
      <c r="H83" s="76"/>
      <c r="I83" s="76"/>
      <c r="J83" s="76"/>
      <c r="K83" s="76"/>
      <c r="L83" s="76"/>
      <c r="M83" s="76"/>
    </row>
    <row r="84" spans="1:13" s="20" customFormat="1" ht="12.75" x14ac:dyDescent="0.2">
      <c r="F84" s="29"/>
      <c r="G84" s="29"/>
      <c r="H84" s="29"/>
      <c r="I84" s="29"/>
      <c r="J84" s="29"/>
      <c r="K84" s="29"/>
      <c r="L84" s="29"/>
      <c r="M84" s="29"/>
    </row>
    <row r="85" spans="1:13" s="20" customFormat="1" ht="12.75" x14ac:dyDescent="0.2">
      <c r="F85" s="29"/>
      <c r="G85" s="29"/>
      <c r="H85" s="29"/>
      <c r="I85" s="29"/>
      <c r="J85" s="29"/>
      <c r="K85" s="29"/>
      <c r="L85" s="29"/>
      <c r="M85" s="29"/>
    </row>
    <row r="86" spans="1:13" s="20" customFormat="1" ht="12.75" x14ac:dyDescent="0.2">
      <c r="F86" s="29"/>
      <c r="G86" s="29"/>
      <c r="H86" s="29"/>
      <c r="I86" s="29"/>
      <c r="J86" s="29"/>
      <c r="K86" s="29"/>
      <c r="L86" s="29"/>
      <c r="M86" s="29"/>
    </row>
    <row r="87" spans="1:13" s="20" customFormat="1" ht="12.75" x14ac:dyDescent="0.2">
      <c r="F87" s="29"/>
      <c r="G87" s="29"/>
      <c r="H87" s="29"/>
      <c r="I87" s="29"/>
      <c r="J87" s="29"/>
      <c r="K87" s="29"/>
      <c r="L87" s="29"/>
      <c r="M87" s="29"/>
    </row>
    <row r="88" spans="1:13" s="20" customFormat="1" ht="12.75" x14ac:dyDescent="0.2">
      <c r="F88" s="29"/>
      <c r="G88" s="29"/>
      <c r="H88" s="29"/>
      <c r="I88" s="29"/>
      <c r="J88" s="29"/>
      <c r="K88" s="29"/>
      <c r="L88" s="29"/>
      <c r="M88" s="23"/>
    </row>
    <row r="89" spans="1:13" s="20" customFormat="1" ht="12.75" x14ac:dyDescent="0.2">
      <c r="F89" s="29"/>
      <c r="G89" s="29"/>
      <c r="H89" s="29"/>
      <c r="I89" s="29"/>
      <c r="J89" s="29"/>
      <c r="K89" s="29"/>
      <c r="L89" s="29"/>
      <c r="M89" s="23"/>
    </row>
    <row r="90" spans="1:13" s="20" customFormat="1" ht="12.75" x14ac:dyDescent="0.2">
      <c r="E90" s="29"/>
      <c r="F90" s="29"/>
      <c r="G90" s="29"/>
      <c r="H90" s="29"/>
      <c r="I90" s="29"/>
      <c r="J90" s="29"/>
      <c r="K90" s="29"/>
      <c r="L90" s="23"/>
    </row>
    <row r="91" spans="1:13" s="20" customFormat="1" ht="12.75" x14ac:dyDescent="0.2">
      <c r="E91" s="29"/>
      <c r="F91" s="29"/>
      <c r="G91" s="29"/>
      <c r="H91" s="29"/>
      <c r="I91" s="29"/>
      <c r="J91" s="29"/>
      <c r="K91" s="29"/>
      <c r="L91" s="23"/>
    </row>
    <row r="92" spans="1:13" s="20" customFormat="1" ht="12.75" x14ac:dyDescent="0.2">
      <c r="E92" s="29"/>
      <c r="F92" s="29"/>
      <c r="G92" s="29"/>
      <c r="H92" s="29"/>
      <c r="I92" s="29"/>
      <c r="J92" s="29"/>
      <c r="K92" s="29"/>
      <c r="L92" s="23"/>
    </row>
    <row r="93" spans="1:13" s="20" customFormat="1" ht="12.75" x14ac:dyDescent="0.2">
      <c r="E93" s="29"/>
      <c r="F93" s="29"/>
      <c r="G93" s="29"/>
      <c r="H93" s="29"/>
      <c r="I93" s="29"/>
      <c r="J93" s="29"/>
      <c r="K93" s="29"/>
      <c r="L93" s="23"/>
    </row>
    <row r="94" spans="1:13" s="20" customFormat="1" ht="12.75" x14ac:dyDescent="0.2">
      <c r="E94" s="29"/>
      <c r="F94" s="29"/>
      <c r="G94" s="29"/>
      <c r="H94" s="29"/>
      <c r="I94" s="29"/>
      <c r="J94" s="29"/>
      <c r="K94" s="29"/>
      <c r="L94" s="23"/>
    </row>
    <row r="95" spans="1:13" s="20" customFormat="1" ht="12.75" x14ac:dyDescent="0.2">
      <c r="E95" s="29"/>
      <c r="F95" s="29"/>
      <c r="G95" s="29"/>
      <c r="H95" s="29"/>
      <c r="I95" s="29"/>
      <c r="J95" s="29"/>
      <c r="K95" s="29"/>
      <c r="L95" s="23"/>
    </row>
    <row r="96" spans="1:13" s="20" customFormat="1" ht="12.75" x14ac:dyDescent="0.2">
      <c r="E96" s="29"/>
      <c r="F96" s="29"/>
      <c r="G96" s="29"/>
      <c r="H96" s="29"/>
      <c r="I96" s="29"/>
      <c r="J96" s="29"/>
      <c r="K96" s="29"/>
      <c r="L96" s="23"/>
    </row>
    <row r="97" spans="5:12" s="20" customFormat="1" ht="12.75" x14ac:dyDescent="0.2">
      <c r="E97" s="29"/>
      <c r="F97" s="29"/>
      <c r="G97" s="29"/>
      <c r="H97" s="29"/>
      <c r="I97" s="29"/>
      <c r="J97" s="29"/>
      <c r="K97" s="29"/>
      <c r="L97" s="23"/>
    </row>
    <row r="98" spans="5:12" s="20" customFormat="1" ht="12.75" x14ac:dyDescent="0.2">
      <c r="E98" s="29"/>
      <c r="F98" s="29"/>
      <c r="G98" s="29"/>
      <c r="H98" s="29"/>
      <c r="I98" s="29"/>
      <c r="J98" s="29"/>
      <c r="K98" s="29"/>
      <c r="L98" s="23"/>
    </row>
    <row r="99" spans="5:12" s="20" customFormat="1" ht="12.75" x14ac:dyDescent="0.2">
      <c r="E99" s="29"/>
      <c r="F99" s="29"/>
      <c r="G99" s="29"/>
      <c r="H99" s="29"/>
      <c r="I99" s="29"/>
      <c r="J99" s="29"/>
      <c r="K99" s="29"/>
      <c r="L99" s="23"/>
    </row>
    <row r="100" spans="5:12" s="20" customFormat="1" ht="12.75" x14ac:dyDescent="0.2">
      <c r="E100" s="29"/>
      <c r="F100" s="29"/>
      <c r="G100" s="29"/>
      <c r="H100" s="29"/>
      <c r="I100" s="29"/>
      <c r="J100" s="29"/>
      <c r="K100" s="29"/>
      <c r="L100" s="23"/>
    </row>
    <row r="101" spans="5:12" s="20" customFormat="1" ht="12.75" x14ac:dyDescent="0.2">
      <c r="E101" s="29"/>
      <c r="F101" s="29"/>
      <c r="G101" s="29"/>
      <c r="H101" s="29"/>
      <c r="I101" s="29"/>
      <c r="J101" s="29"/>
      <c r="K101" s="29"/>
      <c r="L101" s="23"/>
    </row>
    <row r="102" spans="5:12" s="20" customFormat="1" ht="12.75" x14ac:dyDescent="0.2">
      <c r="E102" s="29"/>
      <c r="F102" s="29"/>
      <c r="G102" s="29"/>
      <c r="H102" s="29"/>
      <c r="I102" s="29"/>
      <c r="J102" s="29"/>
      <c r="K102" s="29"/>
      <c r="L102" s="23"/>
    </row>
    <row r="103" spans="5:12" s="20" customFormat="1" ht="12.75" x14ac:dyDescent="0.2">
      <c r="E103" s="29"/>
      <c r="F103" s="29"/>
      <c r="G103" s="29"/>
      <c r="H103" s="29"/>
      <c r="I103" s="29"/>
      <c r="J103" s="29"/>
      <c r="K103" s="29"/>
      <c r="L103" s="23"/>
    </row>
    <row r="104" spans="5:12" s="20" customFormat="1" ht="12.75" x14ac:dyDescent="0.2">
      <c r="E104" s="29"/>
      <c r="F104" s="29"/>
      <c r="G104" s="29"/>
      <c r="H104" s="29"/>
      <c r="I104" s="29"/>
      <c r="J104" s="29"/>
      <c r="K104" s="29"/>
      <c r="L104" s="23"/>
    </row>
    <row r="105" spans="5:12" s="20" customFormat="1" ht="12.75" x14ac:dyDescent="0.2">
      <c r="E105" s="29"/>
      <c r="F105" s="29"/>
      <c r="G105" s="29"/>
      <c r="H105" s="29"/>
      <c r="I105" s="29"/>
      <c r="J105" s="29"/>
      <c r="K105" s="29"/>
      <c r="L105" s="23"/>
    </row>
    <row r="106" spans="5:12" s="20" customFormat="1" ht="12.75" x14ac:dyDescent="0.2">
      <c r="E106" s="29"/>
      <c r="F106" s="29"/>
      <c r="G106" s="29"/>
      <c r="H106" s="29"/>
      <c r="I106" s="29"/>
      <c r="J106" s="29"/>
      <c r="K106" s="29"/>
      <c r="L106" s="23"/>
    </row>
    <row r="107" spans="5:12" s="20" customFormat="1" ht="12.75" x14ac:dyDescent="0.2">
      <c r="E107" s="29"/>
      <c r="F107" s="29"/>
      <c r="G107" s="29"/>
      <c r="H107" s="29"/>
      <c r="I107" s="29"/>
      <c r="J107" s="29"/>
      <c r="K107" s="29"/>
      <c r="L107" s="23"/>
    </row>
    <row r="108" spans="5:12" s="20" customFormat="1" ht="12.75" x14ac:dyDescent="0.2">
      <c r="E108" s="29"/>
      <c r="F108" s="29"/>
      <c r="G108" s="29"/>
      <c r="H108" s="29"/>
      <c r="I108" s="29"/>
      <c r="J108" s="29"/>
      <c r="K108" s="29"/>
      <c r="L108" s="23"/>
    </row>
    <row r="109" spans="5:12" s="20" customFormat="1" ht="12.75" x14ac:dyDescent="0.2">
      <c r="E109" s="29"/>
      <c r="F109" s="29"/>
      <c r="G109" s="29"/>
      <c r="H109" s="29"/>
      <c r="I109" s="29"/>
      <c r="J109" s="29"/>
      <c r="K109" s="29"/>
      <c r="L109" s="23"/>
    </row>
    <row r="110" spans="5:12" s="20" customFormat="1" ht="12.75" x14ac:dyDescent="0.2">
      <c r="E110" s="29"/>
      <c r="F110" s="29"/>
      <c r="G110" s="29"/>
      <c r="H110" s="29"/>
      <c r="I110" s="29"/>
      <c r="J110" s="29"/>
      <c r="K110" s="29"/>
      <c r="L110" s="23"/>
    </row>
    <row r="111" spans="5:12" s="20" customFormat="1" ht="12.75" x14ac:dyDescent="0.2">
      <c r="E111" s="29"/>
      <c r="F111" s="29"/>
      <c r="G111" s="29"/>
      <c r="H111" s="29"/>
      <c r="I111" s="29"/>
      <c r="J111" s="29"/>
      <c r="K111" s="29"/>
      <c r="L111" s="23"/>
    </row>
    <row r="112" spans="5:12" s="20" customFormat="1" ht="12.75" x14ac:dyDescent="0.2">
      <c r="E112" s="29"/>
      <c r="F112" s="29"/>
      <c r="G112" s="29"/>
      <c r="H112" s="29"/>
      <c r="I112" s="29"/>
      <c r="J112" s="29"/>
      <c r="K112" s="29"/>
      <c r="L112" s="23"/>
    </row>
    <row r="113" spans="5:12" s="20" customFormat="1" ht="12.75" x14ac:dyDescent="0.2">
      <c r="E113" s="29"/>
      <c r="F113" s="29"/>
      <c r="G113" s="29"/>
      <c r="H113" s="29"/>
      <c r="I113" s="29"/>
      <c r="J113" s="29"/>
      <c r="K113" s="29"/>
      <c r="L113" s="23"/>
    </row>
    <row r="114" spans="5:12" s="20" customFormat="1" ht="12.75" x14ac:dyDescent="0.2">
      <c r="E114" s="29"/>
      <c r="F114" s="29"/>
      <c r="G114" s="29"/>
      <c r="H114" s="29"/>
      <c r="I114" s="29"/>
      <c r="J114" s="29"/>
      <c r="K114" s="29"/>
      <c r="L114" s="23"/>
    </row>
    <row r="115" spans="5:12" s="20" customFormat="1" ht="12.75" x14ac:dyDescent="0.2">
      <c r="E115" s="29"/>
      <c r="F115" s="29"/>
      <c r="G115" s="29"/>
      <c r="H115" s="29"/>
      <c r="I115" s="29"/>
      <c r="J115" s="29"/>
      <c r="K115" s="29"/>
      <c r="L115" s="23"/>
    </row>
    <row r="116" spans="5:12" s="20" customFormat="1" ht="12.75" x14ac:dyDescent="0.2">
      <c r="E116" s="29"/>
      <c r="F116" s="29"/>
      <c r="G116" s="29"/>
      <c r="H116" s="29"/>
      <c r="I116" s="29"/>
      <c r="J116" s="29"/>
      <c r="K116" s="29"/>
      <c r="L116" s="23"/>
    </row>
    <row r="117" spans="5:12" s="20" customFormat="1" ht="12.75" x14ac:dyDescent="0.2">
      <c r="E117" s="29"/>
      <c r="F117" s="29"/>
      <c r="G117" s="29"/>
      <c r="H117" s="29"/>
      <c r="I117" s="29"/>
      <c r="J117" s="29"/>
      <c r="K117" s="29"/>
      <c r="L117" s="23"/>
    </row>
    <row r="118" spans="5:12" s="20" customFormat="1" ht="12.75" x14ac:dyDescent="0.2">
      <c r="E118" s="29"/>
      <c r="F118" s="29"/>
      <c r="G118" s="29"/>
      <c r="H118" s="29"/>
      <c r="I118" s="29"/>
      <c r="J118" s="29"/>
      <c r="K118" s="29"/>
      <c r="L118" s="23"/>
    </row>
    <row r="119" spans="5:12" s="20" customFormat="1" ht="12.75" x14ac:dyDescent="0.2">
      <c r="E119" s="29"/>
      <c r="F119" s="29"/>
      <c r="G119" s="29"/>
      <c r="H119" s="29"/>
      <c r="I119" s="29"/>
      <c r="J119" s="29"/>
      <c r="K119" s="29"/>
      <c r="L119" s="23"/>
    </row>
    <row r="120" spans="5:12" s="20" customFormat="1" ht="12.75" x14ac:dyDescent="0.2">
      <c r="E120" s="29"/>
      <c r="F120" s="29"/>
      <c r="G120" s="29"/>
      <c r="H120" s="29"/>
      <c r="I120" s="29"/>
      <c r="J120" s="29"/>
      <c r="K120" s="29"/>
      <c r="L120" s="23"/>
    </row>
    <row r="121" spans="5:12" s="20" customFormat="1" ht="12.75" x14ac:dyDescent="0.2">
      <c r="E121" s="29"/>
      <c r="F121" s="29"/>
      <c r="G121" s="29"/>
      <c r="H121" s="29"/>
      <c r="I121" s="29"/>
      <c r="J121" s="29"/>
      <c r="K121" s="29"/>
      <c r="L121" s="23"/>
    </row>
    <row r="122" spans="5:12" s="20" customFormat="1" ht="12.75" x14ac:dyDescent="0.2">
      <c r="E122" s="29"/>
      <c r="F122" s="29"/>
      <c r="G122" s="29"/>
      <c r="H122" s="29"/>
      <c r="I122" s="29"/>
      <c r="J122" s="29"/>
      <c r="K122" s="29"/>
      <c r="L122" s="23"/>
    </row>
    <row r="123" spans="5:12" s="20" customFormat="1" ht="12.75" x14ac:dyDescent="0.2">
      <c r="E123" s="29"/>
      <c r="F123" s="29"/>
      <c r="G123" s="29"/>
      <c r="H123" s="29"/>
      <c r="I123" s="29"/>
      <c r="J123" s="29"/>
      <c r="K123" s="29"/>
      <c r="L123" s="23"/>
    </row>
    <row r="124" spans="5:12" s="20" customFormat="1" ht="12.75" x14ac:dyDescent="0.2">
      <c r="E124" s="29"/>
      <c r="F124" s="29"/>
      <c r="G124" s="29"/>
      <c r="H124" s="29"/>
      <c r="I124" s="29"/>
      <c r="J124" s="29"/>
      <c r="K124" s="29"/>
      <c r="L124" s="23"/>
    </row>
    <row r="125" spans="5:12" s="20" customFormat="1" ht="12.75" x14ac:dyDescent="0.2">
      <c r="E125" s="29"/>
      <c r="F125" s="29"/>
      <c r="G125" s="29"/>
      <c r="H125" s="29"/>
      <c r="I125" s="29"/>
      <c r="J125" s="29"/>
      <c r="K125" s="29"/>
      <c r="L125" s="23"/>
    </row>
    <row r="126" spans="5:12" s="20" customFormat="1" ht="12.75" x14ac:dyDescent="0.2">
      <c r="E126" s="29"/>
      <c r="F126" s="29"/>
      <c r="G126" s="29"/>
      <c r="H126" s="29"/>
      <c r="I126" s="29"/>
      <c r="J126" s="29"/>
      <c r="K126" s="29"/>
      <c r="L126" s="23"/>
    </row>
    <row r="127" spans="5:12" s="20" customFormat="1" ht="12.75" x14ac:dyDescent="0.2">
      <c r="E127" s="29"/>
      <c r="F127" s="29"/>
      <c r="G127" s="29"/>
      <c r="H127" s="29"/>
      <c r="I127" s="29"/>
      <c r="J127" s="29"/>
      <c r="K127" s="29"/>
      <c r="L127" s="23"/>
    </row>
    <row r="128" spans="5:12" s="20" customFormat="1" ht="12.75" x14ac:dyDescent="0.2">
      <c r="E128" s="29"/>
      <c r="F128" s="29"/>
      <c r="G128" s="29"/>
      <c r="H128" s="29"/>
      <c r="I128" s="29"/>
      <c r="J128" s="29"/>
      <c r="K128" s="29"/>
      <c r="L128" s="23"/>
    </row>
    <row r="129" spans="5:12" s="20" customFormat="1" ht="12.75" x14ac:dyDescent="0.2">
      <c r="E129" s="29"/>
      <c r="F129" s="29"/>
      <c r="G129" s="29"/>
      <c r="H129" s="29"/>
      <c r="I129" s="29"/>
      <c r="J129" s="29"/>
      <c r="K129" s="29"/>
      <c r="L129" s="23"/>
    </row>
    <row r="130" spans="5:12" s="20" customFormat="1" ht="12.75" x14ac:dyDescent="0.2">
      <c r="E130" s="29"/>
      <c r="F130" s="29"/>
      <c r="G130" s="29"/>
      <c r="H130" s="29"/>
      <c r="I130" s="29"/>
      <c r="J130" s="29"/>
      <c r="K130" s="29"/>
      <c r="L130" s="23"/>
    </row>
    <row r="131" spans="5:12" s="20" customFormat="1" ht="12.75" x14ac:dyDescent="0.2">
      <c r="E131" s="29"/>
      <c r="F131" s="29"/>
      <c r="G131" s="29"/>
      <c r="H131" s="29"/>
      <c r="I131" s="29"/>
      <c r="J131" s="29"/>
      <c r="K131" s="29"/>
      <c r="L131" s="23"/>
    </row>
    <row r="132" spans="5:12" s="20" customFormat="1" ht="12.75" x14ac:dyDescent="0.2">
      <c r="E132" s="29"/>
      <c r="F132" s="29"/>
      <c r="G132" s="29"/>
      <c r="H132" s="29"/>
      <c r="I132" s="29"/>
      <c r="J132" s="29"/>
      <c r="K132" s="29"/>
      <c r="L132" s="23"/>
    </row>
    <row r="133" spans="5:12" s="20" customFormat="1" ht="12.75" x14ac:dyDescent="0.2">
      <c r="E133" s="29"/>
      <c r="F133" s="29"/>
      <c r="G133" s="29"/>
      <c r="H133" s="29"/>
      <c r="I133" s="29"/>
      <c r="J133" s="29"/>
      <c r="K133" s="29"/>
      <c r="L133" s="23"/>
    </row>
  </sheetData>
  <mergeCells count="43">
    <mergeCell ref="A59:M59"/>
    <mergeCell ref="A60:M60"/>
    <mergeCell ref="A61:M61"/>
    <mergeCell ref="A62:M62"/>
    <mergeCell ref="A63:B64"/>
    <mergeCell ref="M63:M64"/>
    <mergeCell ref="C63:D63"/>
    <mergeCell ref="F63:I63"/>
    <mergeCell ref="A48:M48"/>
    <mergeCell ref="A49:M49"/>
    <mergeCell ref="A52:B52"/>
    <mergeCell ref="A54:M54"/>
    <mergeCell ref="A58:B58"/>
    <mergeCell ref="A53:M53"/>
    <mergeCell ref="A1:M1"/>
    <mergeCell ref="A2:M2"/>
    <mergeCell ref="A3:M3"/>
    <mergeCell ref="A4:M4"/>
    <mergeCell ref="A5:B6"/>
    <mergeCell ref="M5:M6"/>
    <mergeCell ref="C5:D5"/>
    <mergeCell ref="F5:I5"/>
    <mergeCell ref="A82:B82"/>
    <mergeCell ref="A73:M73"/>
    <mergeCell ref="A77:M77"/>
    <mergeCell ref="A81:M81"/>
    <mergeCell ref="A7:M7"/>
    <mergeCell ref="A8:M8"/>
    <mergeCell ref="A13:M13"/>
    <mergeCell ref="A23:B23"/>
    <mergeCell ref="A24:M24"/>
    <mergeCell ref="A25:M25"/>
    <mergeCell ref="A28:B28"/>
    <mergeCell ref="A29:M29"/>
    <mergeCell ref="A30:M30"/>
    <mergeCell ref="A47:B47"/>
    <mergeCell ref="A66:M66"/>
    <mergeCell ref="A72:B72"/>
    <mergeCell ref="A76:B76"/>
    <mergeCell ref="A78:M78"/>
    <mergeCell ref="A80:B80"/>
    <mergeCell ref="A74:M74"/>
    <mergeCell ref="A65:M65"/>
  </mergeCells>
  <printOptions horizontalCentered="1"/>
  <pageMargins left="0" right="0" top="1" bottom="0.75" header="0.3" footer="0.3"/>
  <pageSetup scale="51" fitToHeight="0" orientation="landscape" verticalDpi="598" r:id="rId1"/>
  <headerFooter>
    <oddFooter>&amp;C&amp;"Times New Roman,Regular"&amp;12Prepared by Azucena Estrada &amp;D&amp;R&amp;"Times New Roman,Regular"&amp;12Page &amp;P of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DF48-B5D7-4A1F-A254-86F191D088C1}">
  <sheetPr>
    <pageSetUpPr fitToPage="1"/>
  </sheetPr>
  <dimension ref="A1:O131"/>
  <sheetViews>
    <sheetView zoomScale="90" zoomScaleNormal="90" workbookViewId="0">
      <selection activeCell="A18" sqref="A18:XFD18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2" customWidth="1"/>
    <col min="5" max="5" width="3.7109375" style="4" customWidth="1"/>
    <col min="6" max="9" width="18.7109375" style="4" customWidth="1"/>
    <col min="10" max="10" width="3.7109375" style="4" customWidth="1"/>
    <col min="11" max="11" width="18.7109375" style="4" customWidth="1"/>
    <col min="12" max="12" width="3.7109375" style="5" customWidth="1"/>
    <col min="13" max="13" width="60.7109375" style="2" customWidth="1"/>
  </cols>
  <sheetData>
    <row r="1" spans="1:13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3" s="7" customFormat="1" ht="18.75" x14ac:dyDescent="0.3">
      <c r="A3" s="189" t="s">
        <v>866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s="20" customFormat="1" ht="15.75" customHeight="1" x14ac:dyDescent="0.2">
      <c r="A5" s="183" t="s">
        <v>654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3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49"/>
      <c r="M6" s="192"/>
    </row>
    <row r="7" spans="1:13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3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s="20" customFormat="1" ht="15" customHeight="1" x14ac:dyDescent="0.2">
      <c r="A9" s="11" t="s">
        <v>0</v>
      </c>
      <c r="B9" s="37" t="s">
        <v>160</v>
      </c>
      <c r="C9" s="73" t="s">
        <v>0</v>
      </c>
      <c r="D9" s="73" t="s">
        <v>0</v>
      </c>
      <c r="E9" s="75" t="s">
        <v>0</v>
      </c>
      <c r="F9" s="73" t="s">
        <v>0</v>
      </c>
      <c r="G9" s="73" t="s">
        <v>0</v>
      </c>
      <c r="H9" s="74" t="s">
        <v>0</v>
      </c>
      <c r="I9" s="73" t="s">
        <v>0</v>
      </c>
      <c r="J9" s="75"/>
      <c r="K9" s="13"/>
      <c r="L9" s="13"/>
    </row>
    <row r="10" spans="1:13" s="20" customFormat="1" ht="12.75" x14ac:dyDescent="0.2">
      <c r="A10" s="11" t="s">
        <v>332</v>
      </c>
      <c r="B10" s="41" t="s">
        <v>333</v>
      </c>
      <c r="C10" s="83">
        <v>190000</v>
      </c>
      <c r="D10" s="83">
        <v>226068.87</v>
      </c>
      <c r="E10" s="84"/>
      <c r="F10" s="83">
        <v>218000</v>
      </c>
      <c r="G10" s="83">
        <v>0</v>
      </c>
      <c r="H10" s="13">
        <v>123408.38</v>
      </c>
      <c r="I10" s="13">
        <f>((H10/19)*26)</f>
        <v>168874.62526315788</v>
      </c>
      <c r="J10" s="84"/>
      <c r="K10" s="13">
        <v>362000</v>
      </c>
      <c r="M10" s="80" t="s">
        <v>990</v>
      </c>
    </row>
    <row r="11" spans="1:13" s="20" customFormat="1" ht="15" customHeight="1" x14ac:dyDescent="0.2">
      <c r="A11" s="11" t="s">
        <v>334</v>
      </c>
      <c r="B11" s="41" t="s">
        <v>335</v>
      </c>
      <c r="C11" s="83">
        <v>35000</v>
      </c>
      <c r="D11" s="83">
        <v>58494.66</v>
      </c>
      <c r="E11" s="84"/>
      <c r="F11" s="83">
        <v>40000</v>
      </c>
      <c r="G11" s="83">
        <v>0</v>
      </c>
      <c r="H11" s="13">
        <v>55530.86</v>
      </c>
      <c r="I11" s="13">
        <f>(H11/19)*26</f>
        <v>75989.597894736842</v>
      </c>
      <c r="J11" s="84"/>
      <c r="K11" s="13">
        <v>60000</v>
      </c>
      <c r="M11" s="81"/>
    </row>
    <row r="12" spans="1:13" s="20" customFormat="1" ht="15.75" customHeight="1" thickBot="1" x14ac:dyDescent="0.25">
      <c r="A12" s="11" t="s">
        <v>0</v>
      </c>
      <c r="B12" s="37" t="s">
        <v>270</v>
      </c>
      <c r="C12" s="85">
        <f>SUM(C10:C11)</f>
        <v>225000</v>
      </c>
      <c r="D12" s="85">
        <f t="shared" ref="D12:K12" si="0">SUM(D10:D11)</f>
        <v>284563.53000000003</v>
      </c>
      <c r="E12" s="84"/>
      <c r="F12" s="85">
        <f t="shared" si="0"/>
        <v>258000</v>
      </c>
      <c r="G12" s="85">
        <f t="shared" si="0"/>
        <v>0</v>
      </c>
      <c r="H12" s="85">
        <f t="shared" si="0"/>
        <v>178939.24</v>
      </c>
      <c r="I12" s="85">
        <f t="shared" si="0"/>
        <v>244864.22315789474</v>
      </c>
      <c r="J12" s="84"/>
      <c r="K12" s="85">
        <f t="shared" si="0"/>
        <v>422000</v>
      </c>
      <c r="M12" s="81"/>
    </row>
    <row r="13" spans="1:13" s="9" customFormat="1" ht="9.9499999999999993" customHeight="1" thickTop="1" x14ac:dyDescent="0.25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</row>
    <row r="14" spans="1:13" s="20" customFormat="1" ht="15" customHeight="1" x14ac:dyDescent="0.2">
      <c r="A14" s="11" t="s">
        <v>0</v>
      </c>
      <c r="B14" s="37" t="s">
        <v>170</v>
      </c>
      <c r="C14" s="73" t="s">
        <v>0</v>
      </c>
      <c r="D14" s="73" t="s">
        <v>0</v>
      </c>
      <c r="E14" s="75"/>
      <c r="F14" s="73" t="s">
        <v>0</v>
      </c>
      <c r="G14" s="73" t="s">
        <v>0</v>
      </c>
      <c r="H14" s="73" t="s">
        <v>0</v>
      </c>
      <c r="I14" s="74" t="s">
        <v>0</v>
      </c>
      <c r="J14" s="78"/>
      <c r="K14" s="73" t="s">
        <v>0</v>
      </c>
      <c r="L14" s="73"/>
      <c r="M14" s="13"/>
    </row>
    <row r="15" spans="1:13" s="20" customFormat="1" ht="15" customHeight="1" x14ac:dyDescent="0.2">
      <c r="A15" s="11" t="s">
        <v>336</v>
      </c>
      <c r="B15" s="41" t="s">
        <v>187</v>
      </c>
      <c r="C15" s="83">
        <v>0</v>
      </c>
      <c r="D15" s="83">
        <v>0</v>
      </c>
      <c r="E15" s="84"/>
      <c r="F15" s="83">
        <v>3390</v>
      </c>
      <c r="G15" s="83">
        <v>0</v>
      </c>
      <c r="H15" s="13">
        <v>2784.97</v>
      </c>
      <c r="I15" s="13">
        <f t="shared" ref="I15:I21" si="1">(H15/19)*26</f>
        <v>3811.0115789473684</v>
      </c>
      <c r="J15" s="84"/>
      <c r="K15" s="13">
        <v>5075</v>
      </c>
      <c r="L15" s="82"/>
      <c r="M15" s="13"/>
    </row>
    <row r="16" spans="1:13" s="20" customFormat="1" ht="15" customHeight="1" x14ac:dyDescent="0.2">
      <c r="A16" s="11" t="s">
        <v>337</v>
      </c>
      <c r="B16" s="41" t="s">
        <v>283</v>
      </c>
      <c r="C16" s="83">
        <v>3263</v>
      </c>
      <c r="D16" s="83">
        <v>4711.3</v>
      </c>
      <c r="E16" s="84"/>
      <c r="F16" s="83">
        <v>3741</v>
      </c>
      <c r="G16" s="83">
        <v>0</v>
      </c>
      <c r="H16" s="13">
        <v>4555.33</v>
      </c>
      <c r="I16" s="13">
        <f t="shared" si="1"/>
        <v>6233.6094736842097</v>
      </c>
      <c r="J16" s="84"/>
      <c r="K16" s="23">
        <v>6120</v>
      </c>
      <c r="L16" s="81"/>
      <c r="M16" s="12"/>
    </row>
    <row r="17" spans="1:13" s="20" customFormat="1" ht="15" customHeight="1" x14ac:dyDescent="0.2">
      <c r="A17" s="11" t="s">
        <v>338</v>
      </c>
      <c r="B17" s="41" t="s">
        <v>285</v>
      </c>
      <c r="C17" s="83">
        <v>18000</v>
      </c>
      <c r="D17" s="83">
        <v>22993.119999999999</v>
      </c>
      <c r="E17" s="84"/>
      <c r="F17" s="83">
        <v>20640</v>
      </c>
      <c r="G17" s="83">
        <v>0</v>
      </c>
      <c r="H17" s="13">
        <v>17552.27</v>
      </c>
      <c r="I17" s="13">
        <f t="shared" si="1"/>
        <v>24018.895789473685</v>
      </c>
      <c r="J17" s="84"/>
      <c r="K17" s="23">
        <v>26900</v>
      </c>
      <c r="L17" s="81"/>
      <c r="M17" s="22"/>
    </row>
    <row r="18" spans="1:13" s="20" customFormat="1" ht="15" customHeight="1" x14ac:dyDescent="0.2">
      <c r="A18" s="11" t="s">
        <v>1034</v>
      </c>
      <c r="B18" s="41" t="s">
        <v>1031</v>
      </c>
      <c r="C18" s="13">
        <v>0</v>
      </c>
      <c r="D18" s="13">
        <v>0</v>
      </c>
      <c r="E18" s="13"/>
      <c r="F18" s="13">
        <v>0</v>
      </c>
      <c r="G18" s="13">
        <v>0</v>
      </c>
      <c r="H18" s="13">
        <v>0</v>
      </c>
      <c r="I18" s="13">
        <v>0</v>
      </c>
      <c r="J18" s="65"/>
      <c r="K18" s="23">
        <v>2932</v>
      </c>
      <c r="L18" s="81"/>
      <c r="M18" s="22"/>
    </row>
    <row r="19" spans="1:13" s="20" customFormat="1" ht="15" customHeight="1" x14ac:dyDescent="0.2">
      <c r="A19" s="11" t="s">
        <v>339</v>
      </c>
      <c r="B19" s="41" t="s">
        <v>190</v>
      </c>
      <c r="C19" s="83">
        <v>0</v>
      </c>
      <c r="D19" s="83">
        <v>0</v>
      </c>
      <c r="E19" s="84"/>
      <c r="F19" s="83">
        <v>0</v>
      </c>
      <c r="G19" s="83">
        <v>0</v>
      </c>
      <c r="H19" s="83">
        <v>0</v>
      </c>
      <c r="I19" s="13">
        <f t="shared" si="1"/>
        <v>0</v>
      </c>
      <c r="J19" s="84"/>
      <c r="K19" s="83">
        <v>0</v>
      </c>
      <c r="L19" s="81"/>
      <c r="M19" s="22"/>
    </row>
    <row r="20" spans="1:13" s="20" customFormat="1" ht="15" customHeight="1" x14ac:dyDescent="0.2">
      <c r="A20" s="11" t="s">
        <v>340</v>
      </c>
      <c r="B20" s="41" t="s">
        <v>273</v>
      </c>
      <c r="C20" s="83">
        <v>0</v>
      </c>
      <c r="D20" s="83">
        <v>0</v>
      </c>
      <c r="E20" s="84"/>
      <c r="F20" s="83">
        <v>0</v>
      </c>
      <c r="G20" s="83">
        <v>0</v>
      </c>
      <c r="H20" s="83">
        <v>0</v>
      </c>
      <c r="I20" s="13">
        <f t="shared" si="1"/>
        <v>0</v>
      </c>
      <c r="J20" s="84"/>
      <c r="K20" s="83">
        <v>0</v>
      </c>
      <c r="L20" s="81"/>
      <c r="M20" s="22"/>
    </row>
    <row r="21" spans="1:13" s="20" customFormat="1" ht="12.75" x14ac:dyDescent="0.2">
      <c r="A21" s="11" t="s">
        <v>341</v>
      </c>
      <c r="B21" s="41" t="s">
        <v>194</v>
      </c>
      <c r="C21" s="83">
        <v>0</v>
      </c>
      <c r="D21" s="83">
        <v>0</v>
      </c>
      <c r="E21" s="84"/>
      <c r="F21" s="83">
        <v>35275</v>
      </c>
      <c r="G21" s="83">
        <v>0</v>
      </c>
      <c r="H21" s="83">
        <v>26059.23</v>
      </c>
      <c r="I21" s="13">
        <f t="shared" si="1"/>
        <v>35659.998947368418</v>
      </c>
      <c r="J21" s="84"/>
      <c r="K21" s="83">
        <v>55120</v>
      </c>
      <c r="L21" s="81"/>
      <c r="M21" s="42"/>
    </row>
    <row r="22" spans="1:13" s="20" customFormat="1" ht="15.75" customHeight="1" thickBot="1" x14ac:dyDescent="0.25">
      <c r="A22" s="11"/>
      <c r="B22" s="37" t="s">
        <v>386</v>
      </c>
      <c r="C22" s="85">
        <f>SUM(C15:C21)</f>
        <v>21263</v>
      </c>
      <c r="D22" s="85">
        <f t="shared" ref="D22:K22" si="2">SUM(D15:D21)</f>
        <v>27704.42</v>
      </c>
      <c r="E22" s="84"/>
      <c r="F22" s="85">
        <f t="shared" si="2"/>
        <v>63046</v>
      </c>
      <c r="G22" s="85">
        <f t="shared" si="2"/>
        <v>0</v>
      </c>
      <c r="H22" s="85">
        <f t="shared" si="2"/>
        <v>50951.8</v>
      </c>
      <c r="I22" s="85">
        <f t="shared" si="2"/>
        <v>69723.515789473691</v>
      </c>
      <c r="J22" s="84"/>
      <c r="K22" s="85">
        <f t="shared" si="2"/>
        <v>96147</v>
      </c>
      <c r="L22" s="81"/>
      <c r="M22" s="12"/>
    </row>
    <row r="23" spans="1:13" s="44" customFormat="1" ht="15.75" customHeight="1" thickTop="1" thickBot="1" x14ac:dyDescent="0.25">
      <c r="A23" s="185" t="s">
        <v>777</v>
      </c>
      <c r="B23" s="185"/>
      <c r="C23" s="17">
        <f>C12+C22</f>
        <v>246263</v>
      </c>
      <c r="D23" s="17">
        <f>D12+D22</f>
        <v>312267.95</v>
      </c>
      <c r="E23" s="18"/>
      <c r="F23" s="17">
        <f>F12+F22</f>
        <v>321046</v>
      </c>
      <c r="G23" s="17">
        <f>G12+G22</f>
        <v>0</v>
      </c>
      <c r="H23" s="17">
        <f>H12+H22</f>
        <v>229891.03999999998</v>
      </c>
      <c r="I23" s="17">
        <f>I12+I22</f>
        <v>314587.73894736846</v>
      </c>
      <c r="J23" s="18"/>
      <c r="K23" s="17">
        <f>K12+K22</f>
        <v>518147</v>
      </c>
      <c r="L23" s="77"/>
      <c r="M23" s="19"/>
    </row>
    <row r="24" spans="1:13" s="9" customFormat="1" ht="24.95" customHeight="1" thickTop="1" x14ac:dyDescent="0.25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</row>
    <row r="25" spans="1:13" s="9" customFormat="1" x14ac:dyDescent="0.25">
      <c r="A25" s="186" t="s">
        <v>808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</row>
    <row r="26" spans="1:13" s="20" customFormat="1" ht="15" customHeight="1" x14ac:dyDescent="0.2">
      <c r="A26" s="11" t="s">
        <v>342</v>
      </c>
      <c r="B26" s="41" t="s">
        <v>343</v>
      </c>
      <c r="C26" s="83">
        <v>5000</v>
      </c>
      <c r="D26" s="83">
        <v>4386.8599999999997</v>
      </c>
      <c r="E26" s="84"/>
      <c r="F26" s="83">
        <v>4000</v>
      </c>
      <c r="G26" s="83">
        <v>0</v>
      </c>
      <c r="H26" s="13">
        <f>11556.46-1029.33</f>
        <v>10527.13</v>
      </c>
      <c r="I26" s="13">
        <f>H26-4891.99-77.5</f>
        <v>5557.6399999999994</v>
      </c>
      <c r="J26" s="84"/>
      <c r="K26" s="13">
        <v>5000</v>
      </c>
      <c r="L26" s="82"/>
    </row>
    <row r="27" spans="1:13" s="44" customFormat="1" ht="15.75" customHeight="1" thickBot="1" x14ac:dyDescent="0.25">
      <c r="A27" s="185" t="s">
        <v>809</v>
      </c>
      <c r="B27" s="185"/>
      <c r="C27" s="17">
        <f>SUM(C26)</f>
        <v>5000</v>
      </c>
      <c r="D27" s="17">
        <f>SUM(D26)</f>
        <v>4386.8599999999997</v>
      </c>
      <c r="E27" s="18"/>
      <c r="F27" s="17">
        <f>SUM(F26)</f>
        <v>4000</v>
      </c>
      <c r="G27" s="17">
        <f t="shared" ref="G27:K27" si="3">SUM(G26)</f>
        <v>0</v>
      </c>
      <c r="H27" s="17">
        <f t="shared" si="3"/>
        <v>10527.13</v>
      </c>
      <c r="I27" s="17">
        <f t="shared" si="3"/>
        <v>5557.6399999999994</v>
      </c>
      <c r="J27" s="18"/>
      <c r="K27" s="17">
        <f t="shared" si="3"/>
        <v>5000</v>
      </c>
      <c r="L27" s="77"/>
      <c r="M27" s="19"/>
    </row>
    <row r="28" spans="1:13" s="9" customFormat="1" ht="24.95" customHeight="1" thickTop="1" x14ac:dyDescent="0.2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</row>
    <row r="29" spans="1:13" s="20" customFormat="1" ht="15" customHeight="1" x14ac:dyDescent="0.2">
      <c r="A29" s="186" t="s">
        <v>779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13" s="20" customFormat="1" ht="15" customHeight="1" x14ac:dyDescent="0.2">
      <c r="A30" s="11" t="s">
        <v>344</v>
      </c>
      <c r="B30" s="41" t="s">
        <v>202</v>
      </c>
      <c r="C30" s="83">
        <v>200</v>
      </c>
      <c r="D30" s="83">
        <v>570</v>
      </c>
      <c r="E30" s="84"/>
      <c r="F30" s="83">
        <v>285</v>
      </c>
      <c r="G30" s="83">
        <v>0</v>
      </c>
      <c r="H30" s="83">
        <v>190</v>
      </c>
      <c r="I30" s="13">
        <f>(H30/8)*12</f>
        <v>285</v>
      </c>
      <c r="J30" s="84"/>
      <c r="K30" s="83">
        <v>285</v>
      </c>
      <c r="L30" s="79"/>
      <c r="M30" s="82"/>
    </row>
    <row r="31" spans="1:13" s="20" customFormat="1" ht="15" customHeight="1" x14ac:dyDescent="0.2">
      <c r="A31" s="11" t="s">
        <v>718</v>
      </c>
      <c r="B31" s="41" t="s">
        <v>719</v>
      </c>
      <c r="C31" s="83">
        <v>0</v>
      </c>
      <c r="D31" s="83">
        <v>0</v>
      </c>
      <c r="E31" s="84"/>
      <c r="F31" s="83">
        <v>0</v>
      </c>
      <c r="G31" s="83">
        <v>0</v>
      </c>
      <c r="H31" s="83">
        <v>232</v>
      </c>
      <c r="I31" s="13">
        <v>232</v>
      </c>
      <c r="J31" s="84"/>
      <c r="K31" s="83">
        <v>235</v>
      </c>
      <c r="L31" s="79"/>
      <c r="M31" s="82"/>
    </row>
    <row r="32" spans="1:13" s="20" customFormat="1" ht="15" customHeight="1" x14ac:dyDescent="0.2">
      <c r="A32" s="11" t="s">
        <v>345</v>
      </c>
      <c r="B32" s="41" t="s">
        <v>206</v>
      </c>
      <c r="C32" s="83">
        <v>0</v>
      </c>
      <c r="D32" s="83">
        <v>0</v>
      </c>
      <c r="E32" s="84"/>
      <c r="F32" s="83">
        <v>1580</v>
      </c>
      <c r="G32" s="83">
        <v>0</v>
      </c>
      <c r="H32" s="83">
        <v>1583.66</v>
      </c>
      <c r="I32" s="13">
        <f>(H32/9)*12</f>
        <v>2111.5466666666671</v>
      </c>
      <c r="J32" s="84"/>
      <c r="K32" s="83">
        <v>2115</v>
      </c>
      <c r="L32" s="79"/>
      <c r="M32" s="169"/>
    </row>
    <row r="33" spans="1:13" s="20" customFormat="1" ht="15" customHeight="1" x14ac:dyDescent="0.2">
      <c r="A33" s="11" t="s">
        <v>346</v>
      </c>
      <c r="B33" s="41" t="s">
        <v>210</v>
      </c>
      <c r="C33" s="83">
        <v>0</v>
      </c>
      <c r="D33" s="83">
        <v>885.71</v>
      </c>
      <c r="E33" s="84"/>
      <c r="F33" s="83">
        <v>0</v>
      </c>
      <c r="G33" s="83">
        <v>0</v>
      </c>
      <c r="H33" s="83">
        <v>0</v>
      </c>
      <c r="I33" s="13">
        <f>(H33/9)*12</f>
        <v>0</v>
      </c>
      <c r="J33" s="84"/>
      <c r="K33" s="83">
        <f>I33*1.05</f>
        <v>0</v>
      </c>
      <c r="L33" s="79"/>
      <c r="M33" s="82"/>
    </row>
    <row r="34" spans="1:13" s="20" customFormat="1" ht="15" customHeight="1" x14ac:dyDescent="0.2">
      <c r="A34" s="11" t="s">
        <v>347</v>
      </c>
      <c r="B34" s="72" t="s">
        <v>348</v>
      </c>
      <c r="C34" s="83">
        <v>0</v>
      </c>
      <c r="D34" s="83">
        <v>9472.73</v>
      </c>
      <c r="E34" s="84"/>
      <c r="F34" s="83">
        <v>9895</v>
      </c>
      <c r="G34" s="83">
        <v>0</v>
      </c>
      <c r="H34" s="83">
        <v>5609.36</v>
      </c>
      <c r="I34" s="13">
        <f>(H34/9)*12</f>
        <v>7479.1466666666656</v>
      </c>
      <c r="J34" s="84"/>
      <c r="K34" s="83">
        <v>7855</v>
      </c>
      <c r="L34" s="79"/>
      <c r="M34" s="82" t="s">
        <v>968</v>
      </c>
    </row>
    <row r="35" spans="1:13" s="20" customFormat="1" ht="15" customHeight="1" x14ac:dyDescent="0.2">
      <c r="A35" s="11" t="s">
        <v>349</v>
      </c>
      <c r="B35" s="72" t="s">
        <v>350</v>
      </c>
      <c r="C35" s="83">
        <v>0</v>
      </c>
      <c r="D35" s="83">
        <v>1438.83</v>
      </c>
      <c r="E35" s="84"/>
      <c r="F35" s="83">
        <v>1620</v>
      </c>
      <c r="G35" s="83">
        <v>0</v>
      </c>
      <c r="H35" s="83">
        <v>1613.35</v>
      </c>
      <c r="I35" s="13">
        <f>(H35/9)*12</f>
        <v>2151.1333333333332</v>
      </c>
      <c r="J35" s="84"/>
      <c r="K35" s="83">
        <v>2260</v>
      </c>
      <c r="L35" s="79"/>
      <c r="M35" s="82" t="s">
        <v>971</v>
      </c>
    </row>
    <row r="36" spans="1:13" s="20" customFormat="1" ht="15" customHeight="1" x14ac:dyDescent="0.2">
      <c r="A36" s="11" t="s">
        <v>867</v>
      </c>
      <c r="B36" s="72" t="s">
        <v>769</v>
      </c>
      <c r="C36" s="83">
        <v>0</v>
      </c>
      <c r="D36" s="83">
        <v>0</v>
      </c>
      <c r="E36" s="84"/>
      <c r="F36" s="83">
        <v>30</v>
      </c>
      <c r="G36" s="83">
        <v>0</v>
      </c>
      <c r="H36" s="83">
        <v>25.2</v>
      </c>
      <c r="I36" s="13">
        <v>25.2</v>
      </c>
      <c r="J36" s="84"/>
      <c r="K36" s="83">
        <v>100</v>
      </c>
      <c r="L36" s="79"/>
      <c r="M36" s="82"/>
    </row>
    <row r="37" spans="1:13" s="20" customFormat="1" ht="15" customHeight="1" x14ac:dyDescent="0.2">
      <c r="A37" s="11" t="s">
        <v>351</v>
      </c>
      <c r="B37" s="41" t="s">
        <v>299</v>
      </c>
      <c r="C37" s="83">
        <v>3000</v>
      </c>
      <c r="D37" s="83">
        <v>2676</v>
      </c>
      <c r="E37" s="84"/>
      <c r="F37" s="83">
        <v>3000</v>
      </c>
      <c r="G37" s="83">
        <v>0</v>
      </c>
      <c r="H37" s="83">
        <v>2676</v>
      </c>
      <c r="I37" s="13">
        <v>2700</v>
      </c>
      <c r="J37" s="84"/>
      <c r="K37" s="83">
        <v>2700</v>
      </c>
      <c r="L37" s="79"/>
      <c r="M37" s="82"/>
    </row>
    <row r="38" spans="1:13" s="20" customFormat="1" ht="15" customHeight="1" x14ac:dyDescent="0.2">
      <c r="A38" s="11" t="s">
        <v>352</v>
      </c>
      <c r="B38" s="41" t="s">
        <v>239</v>
      </c>
      <c r="C38" s="83">
        <v>0</v>
      </c>
      <c r="D38" s="83">
        <v>0</v>
      </c>
      <c r="E38" s="84"/>
      <c r="F38" s="83">
        <v>1790</v>
      </c>
      <c r="G38" s="83">
        <v>0</v>
      </c>
      <c r="H38" s="83">
        <v>1567.3</v>
      </c>
      <c r="I38" s="13">
        <f>(H38/9)*12</f>
        <v>2089.7333333333336</v>
      </c>
      <c r="J38" s="84"/>
      <c r="K38" s="83">
        <v>1500</v>
      </c>
      <c r="L38" s="79"/>
      <c r="M38" s="169" t="s">
        <v>991</v>
      </c>
    </row>
    <row r="39" spans="1:13" s="20" customFormat="1" ht="15" customHeight="1" x14ac:dyDescent="0.2">
      <c r="A39" s="11" t="s">
        <v>353</v>
      </c>
      <c r="B39" s="41" t="s">
        <v>241</v>
      </c>
      <c r="C39" s="83">
        <v>0</v>
      </c>
      <c r="D39" s="83">
        <v>995.93</v>
      </c>
      <c r="E39" s="84"/>
      <c r="F39" s="83">
        <v>660</v>
      </c>
      <c r="G39" s="83">
        <v>0</v>
      </c>
      <c r="H39" s="83">
        <v>462.57</v>
      </c>
      <c r="I39" s="13">
        <f>(H39/9)*12</f>
        <v>616.76</v>
      </c>
      <c r="J39" s="84"/>
      <c r="K39" s="83">
        <v>620</v>
      </c>
      <c r="L39" s="79"/>
      <c r="M39" s="82" t="s">
        <v>967</v>
      </c>
    </row>
    <row r="40" spans="1:13" s="20" customFormat="1" ht="15" customHeight="1" x14ac:dyDescent="0.2">
      <c r="A40" s="11" t="s">
        <v>354</v>
      </c>
      <c r="B40" s="41" t="s">
        <v>243</v>
      </c>
      <c r="C40" s="83">
        <v>1500</v>
      </c>
      <c r="D40" s="83">
        <v>1546.77</v>
      </c>
      <c r="E40" s="84"/>
      <c r="F40" s="83">
        <v>1000</v>
      </c>
      <c r="G40" s="83">
        <v>0</v>
      </c>
      <c r="H40" s="13">
        <v>1326.06</v>
      </c>
      <c r="I40" s="13">
        <v>1200</v>
      </c>
      <c r="J40" s="84"/>
      <c r="K40" s="83">
        <v>1500</v>
      </c>
      <c r="L40" s="73"/>
      <c r="M40" s="82"/>
    </row>
    <row r="41" spans="1:13" s="20" customFormat="1" ht="15" customHeight="1" x14ac:dyDescent="0.2">
      <c r="A41" s="11" t="s">
        <v>355</v>
      </c>
      <c r="B41" s="41" t="s">
        <v>246</v>
      </c>
      <c r="C41" s="83">
        <v>2290</v>
      </c>
      <c r="D41" s="83">
        <v>2096.7600000000002</v>
      </c>
      <c r="E41" s="84"/>
      <c r="F41" s="83">
        <v>2100</v>
      </c>
      <c r="G41" s="83">
        <v>0</v>
      </c>
      <c r="H41" s="83">
        <v>1691.4</v>
      </c>
      <c r="I41" s="13">
        <f>(H41/9)*12</f>
        <v>2255.1999999999998</v>
      </c>
      <c r="J41" s="84"/>
      <c r="K41" s="83">
        <v>2260</v>
      </c>
      <c r="L41" s="79"/>
      <c r="M41" s="82"/>
    </row>
    <row r="42" spans="1:13" s="20" customFormat="1" ht="15" customHeight="1" x14ac:dyDescent="0.2">
      <c r="A42" s="11" t="s">
        <v>656</v>
      </c>
      <c r="B42" s="41" t="s">
        <v>248</v>
      </c>
      <c r="C42" s="83">
        <v>0</v>
      </c>
      <c r="D42" s="83">
        <v>0</v>
      </c>
      <c r="E42" s="84"/>
      <c r="F42" s="83">
        <v>250</v>
      </c>
      <c r="G42" s="83">
        <v>0</v>
      </c>
      <c r="H42" s="83">
        <v>217.67</v>
      </c>
      <c r="I42" s="13">
        <v>250</v>
      </c>
      <c r="J42" s="84"/>
      <c r="K42" s="83">
        <v>1000</v>
      </c>
      <c r="L42" s="79"/>
      <c r="M42" s="82"/>
    </row>
    <row r="43" spans="1:13" s="20" customFormat="1" ht="15" customHeight="1" x14ac:dyDescent="0.2">
      <c r="A43" s="11" t="s">
        <v>356</v>
      </c>
      <c r="B43" s="41" t="s">
        <v>306</v>
      </c>
      <c r="C43" s="83">
        <v>5000</v>
      </c>
      <c r="D43" s="83">
        <v>6525.17</v>
      </c>
      <c r="E43" s="84"/>
      <c r="F43" s="83">
        <v>5000</v>
      </c>
      <c r="G43" s="83">
        <v>0</v>
      </c>
      <c r="H43" s="83">
        <v>3307.71</v>
      </c>
      <c r="I43" s="13">
        <f>(H43/9)*12</f>
        <v>4410.28</v>
      </c>
      <c r="J43" s="84"/>
      <c r="K43" s="83">
        <v>5000</v>
      </c>
      <c r="L43" s="79"/>
      <c r="M43" s="82" t="s">
        <v>868</v>
      </c>
    </row>
    <row r="44" spans="1:13" s="44" customFormat="1" ht="15.75" customHeight="1" thickBot="1" x14ac:dyDescent="0.25">
      <c r="A44" s="185" t="s">
        <v>780</v>
      </c>
      <c r="B44" s="185"/>
      <c r="C44" s="17">
        <f>SUM(C30:C43)</f>
        <v>11990</v>
      </c>
      <c r="D44" s="17">
        <f>SUM(D30:D43)</f>
        <v>26207.899999999994</v>
      </c>
      <c r="E44" s="18"/>
      <c r="F44" s="17">
        <f>SUM(F30:F43)</f>
        <v>27210</v>
      </c>
      <c r="G44" s="17">
        <f t="shared" ref="G44:K44" si="4">SUM(G30:G43)</f>
        <v>0</v>
      </c>
      <c r="H44" s="17">
        <f t="shared" si="4"/>
        <v>20502.279999999995</v>
      </c>
      <c r="I44" s="17">
        <f t="shared" si="4"/>
        <v>25806</v>
      </c>
      <c r="J44" s="18"/>
      <c r="K44" s="17">
        <f t="shared" si="4"/>
        <v>27430</v>
      </c>
      <c r="L44" s="77"/>
      <c r="M44" s="19"/>
    </row>
    <row r="45" spans="1:13" s="9" customFormat="1" ht="24.95" customHeight="1" thickTop="1" x14ac:dyDescent="0.2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</row>
    <row r="46" spans="1:13" s="20" customFormat="1" ht="15" customHeight="1" x14ac:dyDescent="0.2">
      <c r="A46" s="186" t="s">
        <v>782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</row>
    <row r="47" spans="1:13" s="20" customFormat="1" ht="15" customHeight="1" x14ac:dyDescent="0.2">
      <c r="A47" s="11" t="s">
        <v>357</v>
      </c>
      <c r="B47" s="41" t="s">
        <v>252</v>
      </c>
      <c r="C47" s="83">
        <v>1000</v>
      </c>
      <c r="D47" s="83">
        <v>835.75</v>
      </c>
      <c r="E47" s="84"/>
      <c r="F47" s="83">
        <v>750</v>
      </c>
      <c r="G47" s="83">
        <v>0</v>
      </c>
      <c r="H47" s="83">
        <v>225.16</v>
      </c>
      <c r="I47" s="13">
        <v>750</v>
      </c>
      <c r="J47" s="84"/>
      <c r="K47" s="83">
        <v>1000</v>
      </c>
    </row>
    <row r="48" spans="1:13" s="20" customFormat="1" ht="15" customHeight="1" x14ac:dyDescent="0.2">
      <c r="A48" s="11" t="s">
        <v>358</v>
      </c>
      <c r="B48" s="41" t="s">
        <v>359</v>
      </c>
      <c r="C48" s="83">
        <v>2000</v>
      </c>
      <c r="D48" s="83">
        <v>1951.93</v>
      </c>
      <c r="E48" s="84"/>
      <c r="F48" s="83">
        <v>2000</v>
      </c>
      <c r="G48" s="83">
        <v>0</v>
      </c>
      <c r="H48" s="83">
        <v>1456.72</v>
      </c>
      <c r="I48" s="13">
        <v>2000</v>
      </c>
      <c r="J48" s="84"/>
      <c r="K48" s="83">
        <v>2000</v>
      </c>
    </row>
    <row r="49" spans="1:13" s="20" customFormat="1" ht="15" customHeight="1" x14ac:dyDescent="0.2">
      <c r="A49" s="11" t="s">
        <v>360</v>
      </c>
      <c r="B49" s="41" t="s">
        <v>256</v>
      </c>
      <c r="C49" s="83">
        <v>3000</v>
      </c>
      <c r="D49" s="83">
        <v>1790.95</v>
      </c>
      <c r="E49" s="84"/>
      <c r="F49" s="83">
        <v>3000</v>
      </c>
      <c r="G49" s="83">
        <v>0</v>
      </c>
      <c r="H49" s="83">
        <v>3957.22</v>
      </c>
      <c r="I49" s="13">
        <f>(H49/9)*12</f>
        <v>5276.2933333333331</v>
      </c>
      <c r="J49" s="84"/>
      <c r="K49" s="83">
        <v>6070</v>
      </c>
      <c r="M49" s="12" t="s">
        <v>989</v>
      </c>
    </row>
    <row r="50" spans="1:13" s="44" customFormat="1" ht="15.75" customHeight="1" thickBot="1" x14ac:dyDescent="0.25">
      <c r="A50" s="185" t="s">
        <v>783</v>
      </c>
      <c r="B50" s="185"/>
      <c r="C50" s="17">
        <f>SUM(C47:C49)</f>
        <v>6000</v>
      </c>
      <c r="D50" s="17">
        <f>SUM(D47:D49)</f>
        <v>4578.63</v>
      </c>
      <c r="E50" s="18"/>
      <c r="F50" s="17">
        <f>SUM(F47:F49)</f>
        <v>5750</v>
      </c>
      <c r="G50" s="17">
        <f t="shared" ref="G50:K50" si="5">SUM(G47:G49)</f>
        <v>0</v>
      </c>
      <c r="H50" s="17">
        <f t="shared" si="5"/>
        <v>5639.1</v>
      </c>
      <c r="I50" s="17">
        <f t="shared" si="5"/>
        <v>8026.2933333333331</v>
      </c>
      <c r="J50" s="18"/>
      <c r="K50" s="17">
        <f t="shared" si="5"/>
        <v>9070</v>
      </c>
      <c r="L50" s="77"/>
      <c r="M50" s="19"/>
    </row>
    <row r="51" spans="1:13" s="9" customFormat="1" ht="24.95" customHeight="1" thickTop="1" x14ac:dyDescent="0.2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</row>
    <row r="52" spans="1:13" s="20" customFormat="1" ht="15" customHeight="1" x14ac:dyDescent="0.2">
      <c r="A52" s="186" t="s">
        <v>784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</row>
    <row r="53" spans="1:13" s="20" customFormat="1" ht="15" customHeight="1" x14ac:dyDescent="0.2">
      <c r="A53" s="11" t="s">
        <v>361</v>
      </c>
      <c r="B53" s="41" t="s">
        <v>258</v>
      </c>
      <c r="C53" s="83">
        <v>0</v>
      </c>
      <c r="D53" s="83">
        <v>806.2</v>
      </c>
      <c r="E53" s="84"/>
      <c r="F53" s="83">
        <v>500</v>
      </c>
      <c r="G53" s="83">
        <v>0</v>
      </c>
      <c r="H53" s="83">
        <v>2848.73</v>
      </c>
      <c r="I53" s="13">
        <v>3500</v>
      </c>
      <c r="J53" s="84"/>
      <c r="K53" s="83">
        <v>3500</v>
      </c>
    </row>
    <row r="54" spans="1:13" s="20" customFormat="1" ht="15" customHeight="1" x14ac:dyDescent="0.2">
      <c r="A54" s="11" t="s">
        <v>362</v>
      </c>
      <c r="B54" s="41" t="s">
        <v>363</v>
      </c>
      <c r="C54" s="83">
        <v>1000</v>
      </c>
      <c r="D54" s="83">
        <v>1004.56</v>
      </c>
      <c r="E54" s="84"/>
      <c r="F54" s="83">
        <v>750</v>
      </c>
      <c r="G54" s="83">
        <v>0</v>
      </c>
      <c r="H54" s="83">
        <v>198.8</v>
      </c>
      <c r="I54" s="13">
        <f>(H54/9)*12</f>
        <v>265.06666666666666</v>
      </c>
      <c r="J54" s="84"/>
      <c r="K54" s="83">
        <v>500</v>
      </c>
    </row>
    <row r="55" spans="1:13" s="20" customFormat="1" ht="15" customHeight="1" x14ac:dyDescent="0.2">
      <c r="A55" s="11" t="s">
        <v>364</v>
      </c>
      <c r="B55" s="41" t="s">
        <v>365</v>
      </c>
      <c r="C55" s="83">
        <v>2000</v>
      </c>
      <c r="D55" s="83">
        <v>1922.68</v>
      </c>
      <c r="E55" s="84"/>
      <c r="F55" s="83">
        <v>1800</v>
      </c>
      <c r="G55" s="83">
        <v>0</v>
      </c>
      <c r="H55" s="83">
        <v>2379.69</v>
      </c>
      <c r="I55" s="13">
        <f>(H55/9)*12</f>
        <v>3172.92</v>
      </c>
      <c r="J55" s="84"/>
      <c r="K55" s="83">
        <v>3200</v>
      </c>
    </row>
    <row r="56" spans="1:13" s="44" customFormat="1" ht="15.75" customHeight="1" thickBot="1" x14ac:dyDescent="0.25">
      <c r="A56" s="185" t="s">
        <v>785</v>
      </c>
      <c r="B56" s="185"/>
      <c r="C56" s="17">
        <f>SUM(C53:C55)</f>
        <v>3000</v>
      </c>
      <c r="D56" s="17">
        <f>SUM(D53:D55)</f>
        <v>3733.44</v>
      </c>
      <c r="E56" s="18"/>
      <c r="F56" s="17">
        <f>SUM(F53:F55)</f>
        <v>3050</v>
      </c>
      <c r="G56" s="17">
        <f t="shared" ref="G56:K56" si="6">SUM(G53:G55)</f>
        <v>0</v>
      </c>
      <c r="H56" s="17">
        <f t="shared" si="6"/>
        <v>5427.22</v>
      </c>
      <c r="I56" s="17">
        <f t="shared" si="6"/>
        <v>6937.9866666666667</v>
      </c>
      <c r="J56" s="18"/>
      <c r="K56" s="17">
        <f t="shared" si="6"/>
        <v>7200</v>
      </c>
      <c r="L56" s="77"/>
      <c r="M56" s="19"/>
    </row>
    <row r="57" spans="1:13" s="7" customFormat="1" ht="19.5" thickTop="1" x14ac:dyDescent="0.3">
      <c r="A57" s="189" t="s">
        <v>771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</row>
    <row r="58" spans="1:13" s="7" customFormat="1" ht="18.75" x14ac:dyDescent="0.3">
      <c r="A58" s="189" t="s">
        <v>772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</row>
    <row r="59" spans="1:13" s="7" customFormat="1" ht="18.75" x14ac:dyDescent="0.3">
      <c r="A59" s="189" t="s">
        <v>863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</row>
    <row r="60" spans="1:13" s="9" customFormat="1" ht="50.1" customHeight="1" x14ac:dyDescent="0.25">
      <c r="A60" s="190"/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</row>
    <row r="61" spans="1:13" s="20" customFormat="1" ht="15.75" customHeight="1" x14ac:dyDescent="0.2">
      <c r="A61" s="183" t="s">
        <v>865</v>
      </c>
      <c r="B61" s="183"/>
      <c r="C61" s="191">
        <v>2020</v>
      </c>
      <c r="D61" s="191"/>
      <c r="E61" s="45"/>
      <c r="F61" s="191">
        <v>2021</v>
      </c>
      <c r="G61" s="191"/>
      <c r="H61" s="191"/>
      <c r="I61" s="191"/>
      <c r="J61" s="46"/>
      <c r="K61" s="47" t="s">
        <v>650</v>
      </c>
      <c r="L61" s="46"/>
      <c r="M61" s="192" t="s">
        <v>795</v>
      </c>
    </row>
    <row r="62" spans="1:13" s="20" customFormat="1" ht="12.75" x14ac:dyDescent="0.2">
      <c r="A62" s="183"/>
      <c r="B62" s="183"/>
      <c r="C62" s="48" t="s">
        <v>1</v>
      </c>
      <c r="D62" s="48" t="s">
        <v>653</v>
      </c>
      <c r="E62" s="49"/>
      <c r="F62" s="48" t="s">
        <v>1</v>
      </c>
      <c r="G62" s="48" t="s">
        <v>2</v>
      </c>
      <c r="H62" s="48" t="s">
        <v>954</v>
      </c>
      <c r="I62" s="48" t="s">
        <v>3</v>
      </c>
      <c r="J62" s="49"/>
      <c r="K62" s="50" t="s">
        <v>4</v>
      </c>
      <c r="L62" s="49"/>
      <c r="M62" s="192"/>
    </row>
    <row r="63" spans="1:13" s="9" customFormat="1" ht="24.95" customHeight="1" x14ac:dyDescent="0.25">
      <c r="A63" s="194" t="s">
        <v>0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</row>
    <row r="64" spans="1:13" s="20" customFormat="1" ht="15" customHeight="1" x14ac:dyDescent="0.2">
      <c r="A64" s="186" t="s">
        <v>786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</row>
    <row r="65" spans="1:15" s="20" customFormat="1" ht="15" customHeight="1" x14ac:dyDescent="0.2">
      <c r="A65" s="11" t="s">
        <v>657</v>
      </c>
      <c r="B65" s="41" t="s">
        <v>262</v>
      </c>
      <c r="C65" s="83">
        <v>0</v>
      </c>
      <c r="D65" s="83">
        <v>0</v>
      </c>
      <c r="E65" s="84"/>
      <c r="F65" s="83">
        <v>150</v>
      </c>
      <c r="G65" s="83">
        <v>0</v>
      </c>
      <c r="H65" s="83">
        <v>75.67</v>
      </c>
      <c r="I65" s="13">
        <v>150</v>
      </c>
      <c r="J65" s="84"/>
      <c r="K65" s="83">
        <v>700</v>
      </c>
      <c r="L65" s="79"/>
      <c r="M65" s="80" t="s">
        <v>972</v>
      </c>
      <c r="N65" s="80"/>
    </row>
    <row r="66" spans="1:15" s="20" customFormat="1" ht="15" customHeight="1" x14ac:dyDescent="0.2">
      <c r="A66" s="11" t="s">
        <v>366</v>
      </c>
      <c r="B66" s="41" t="s">
        <v>367</v>
      </c>
      <c r="C66" s="83">
        <v>10000</v>
      </c>
      <c r="D66" s="83">
        <v>9780.64</v>
      </c>
      <c r="E66" s="84"/>
      <c r="F66" s="83">
        <v>20000</v>
      </c>
      <c r="G66" s="83">
        <v>0</v>
      </c>
      <c r="H66" s="83">
        <v>18138.560000000001</v>
      </c>
      <c r="I66" s="13">
        <v>18138.560000000001</v>
      </c>
      <c r="J66" s="84"/>
      <c r="K66" s="83">
        <v>10000</v>
      </c>
      <c r="L66" s="79"/>
      <c r="M66" s="86" t="s">
        <v>869</v>
      </c>
      <c r="N66" s="80"/>
      <c r="O66" s="80"/>
    </row>
    <row r="67" spans="1:15" s="20" customFormat="1" ht="15" customHeight="1" x14ac:dyDescent="0.2">
      <c r="A67" s="11" t="s">
        <v>368</v>
      </c>
      <c r="B67" s="41" t="s">
        <v>369</v>
      </c>
      <c r="C67" s="83">
        <v>1000</v>
      </c>
      <c r="D67" s="83">
        <v>804.54</v>
      </c>
      <c r="E67" s="84"/>
      <c r="F67" s="83">
        <v>1000</v>
      </c>
      <c r="G67" s="83">
        <v>0</v>
      </c>
      <c r="H67" s="83">
        <v>510.67</v>
      </c>
      <c r="I67" s="13">
        <v>1000</v>
      </c>
      <c r="J67" s="84"/>
      <c r="K67" s="83">
        <v>1000</v>
      </c>
      <c r="L67" s="79"/>
      <c r="M67" s="86" t="s">
        <v>370</v>
      </c>
      <c r="N67" s="80"/>
      <c r="O67" s="80"/>
    </row>
    <row r="68" spans="1:15" s="44" customFormat="1" ht="15" customHeight="1" thickBot="1" x14ac:dyDescent="0.25">
      <c r="A68" s="185" t="s">
        <v>787</v>
      </c>
      <c r="B68" s="185"/>
      <c r="C68" s="17">
        <f>SUM(C65:C67)</f>
        <v>11000</v>
      </c>
      <c r="D68" s="17">
        <f>SUM(D65:D67)</f>
        <v>10585.18</v>
      </c>
      <c r="E68" s="18"/>
      <c r="F68" s="17">
        <f>SUM(F65:F67)</f>
        <v>21150</v>
      </c>
      <c r="G68" s="17">
        <f t="shared" ref="G68:K68" si="7">SUM(G65:G67)</f>
        <v>0</v>
      </c>
      <c r="H68" s="17">
        <f t="shared" si="7"/>
        <v>18724.899999999998</v>
      </c>
      <c r="I68" s="17">
        <f t="shared" si="7"/>
        <v>19288.560000000001</v>
      </c>
      <c r="J68" s="18"/>
      <c r="K68" s="17">
        <f t="shared" si="7"/>
        <v>11700</v>
      </c>
      <c r="L68" s="18"/>
      <c r="M68" s="77"/>
      <c r="N68" s="19"/>
    </row>
    <row r="69" spans="1:15" s="9" customFormat="1" ht="24.95" customHeight="1" thickTop="1" x14ac:dyDescent="0.25">
      <c r="A69" s="196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</row>
    <row r="70" spans="1:15" s="20" customFormat="1" ht="15" customHeight="1" x14ac:dyDescent="0.2">
      <c r="A70" s="186" t="s">
        <v>791</v>
      </c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</row>
    <row r="71" spans="1:15" s="20" customFormat="1" ht="15" customHeight="1" x14ac:dyDescent="0.2">
      <c r="A71" s="11" t="s">
        <v>372</v>
      </c>
      <c r="B71" s="41" t="s">
        <v>264</v>
      </c>
      <c r="C71" s="83">
        <v>0</v>
      </c>
      <c r="D71" s="83">
        <v>7500</v>
      </c>
      <c r="E71" s="84"/>
      <c r="F71" s="83">
        <v>7500</v>
      </c>
      <c r="G71" s="83">
        <v>0</v>
      </c>
      <c r="H71" s="83">
        <v>0</v>
      </c>
      <c r="I71" s="13">
        <f>(H71/9)*12</f>
        <v>0</v>
      </c>
      <c r="J71" s="84"/>
      <c r="K71" s="83">
        <v>0</v>
      </c>
      <c r="L71" s="79"/>
      <c r="M71" s="82"/>
    </row>
    <row r="72" spans="1:15" s="20" customFormat="1" ht="15" customHeight="1" x14ac:dyDescent="0.2">
      <c r="A72" s="11" t="s">
        <v>373</v>
      </c>
      <c r="B72" s="41" t="s">
        <v>374</v>
      </c>
      <c r="C72" s="83">
        <v>15000</v>
      </c>
      <c r="D72" s="83">
        <v>5310.12</v>
      </c>
      <c r="E72" s="84"/>
      <c r="F72" s="83">
        <v>0</v>
      </c>
      <c r="G72" s="83">
        <v>0</v>
      </c>
      <c r="H72" s="83">
        <v>0</v>
      </c>
      <c r="I72" s="13">
        <f>(H72/9)*12</f>
        <v>0</v>
      </c>
      <c r="J72" s="84"/>
      <c r="K72" s="83">
        <v>0</v>
      </c>
      <c r="L72" s="79"/>
      <c r="M72" s="82"/>
    </row>
    <row r="73" spans="1:15" s="44" customFormat="1" ht="15.75" customHeight="1" thickBot="1" x14ac:dyDescent="0.25">
      <c r="A73" s="185" t="s">
        <v>792</v>
      </c>
      <c r="B73" s="185"/>
      <c r="C73" s="17">
        <f>SUM(C71:C72)</f>
        <v>15000</v>
      </c>
      <c r="D73" s="17">
        <f>SUM(D71:D72)</f>
        <v>12810.119999999999</v>
      </c>
      <c r="E73" s="18"/>
      <c r="F73" s="17">
        <f>SUM(F71:F72)</f>
        <v>7500</v>
      </c>
      <c r="G73" s="17">
        <f t="shared" ref="G73:I73" si="8">SUM(G71:G72)</f>
        <v>0</v>
      </c>
      <c r="H73" s="17">
        <f t="shared" si="8"/>
        <v>0</v>
      </c>
      <c r="I73" s="17">
        <f t="shared" si="8"/>
        <v>0</v>
      </c>
      <c r="J73" s="18"/>
      <c r="K73" s="17">
        <f>SUM(K71:K72)</f>
        <v>0</v>
      </c>
      <c r="L73" s="18"/>
      <c r="M73" s="77"/>
      <c r="N73" s="19"/>
    </row>
    <row r="74" spans="1:15" s="9" customFormat="1" ht="24.95" customHeight="1" thickTop="1" x14ac:dyDescent="0.25">
      <c r="A74" s="196"/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</row>
    <row r="75" spans="1:15" s="20" customFormat="1" ht="15" customHeight="1" x14ac:dyDescent="0.2">
      <c r="A75" s="186" t="s">
        <v>836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</row>
    <row r="76" spans="1:15" s="20" customFormat="1" ht="15" customHeight="1" x14ac:dyDescent="0.2">
      <c r="A76" s="11" t="s">
        <v>375</v>
      </c>
      <c r="B76" s="41" t="s">
        <v>376</v>
      </c>
      <c r="C76" s="13">
        <v>0</v>
      </c>
      <c r="D76" s="13">
        <v>0</v>
      </c>
      <c r="E76" s="84"/>
      <c r="F76" s="13">
        <v>0</v>
      </c>
      <c r="G76" s="13">
        <v>0</v>
      </c>
      <c r="H76" s="13">
        <v>0</v>
      </c>
      <c r="I76" s="13">
        <f>(H76/9)*12</f>
        <v>0</v>
      </c>
      <c r="J76" s="84"/>
      <c r="K76" s="13">
        <v>0</v>
      </c>
      <c r="L76" s="81"/>
    </row>
    <row r="77" spans="1:15" s="44" customFormat="1" ht="15.75" customHeight="1" thickBot="1" x14ac:dyDescent="0.25">
      <c r="A77" s="185" t="s">
        <v>837</v>
      </c>
      <c r="B77" s="185"/>
      <c r="C77" s="17">
        <f>SUM(C76)</f>
        <v>0</v>
      </c>
      <c r="D77" s="17">
        <f>SUM(D76)</f>
        <v>0</v>
      </c>
      <c r="E77" s="18"/>
      <c r="F77" s="17">
        <f>SUM(F76)</f>
        <v>0</v>
      </c>
      <c r="G77" s="17">
        <f t="shared" ref="G77:I77" si="9">SUM(G76)</f>
        <v>0</v>
      </c>
      <c r="H77" s="17">
        <f t="shared" si="9"/>
        <v>0</v>
      </c>
      <c r="I77" s="17">
        <f t="shared" si="9"/>
        <v>0</v>
      </c>
      <c r="J77" s="18"/>
      <c r="K77" s="17">
        <f>SUM(K76)</f>
        <v>0</v>
      </c>
      <c r="L77" s="77"/>
      <c r="M77" s="19"/>
    </row>
    <row r="78" spans="1:15" s="9" customFormat="1" ht="24.95" customHeight="1" thickTop="1" x14ac:dyDescent="0.25">
      <c r="A78" s="196"/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</row>
    <row r="79" spans="1:15" s="20" customFormat="1" ht="15.75" customHeight="1" thickBot="1" x14ac:dyDescent="0.25">
      <c r="A79" s="183" t="s">
        <v>655</v>
      </c>
      <c r="B79" s="183"/>
      <c r="C79" s="58">
        <f>C23+C27+C44+C50+C56+C68+C73+C77</f>
        <v>298253</v>
      </c>
      <c r="D79" s="58">
        <f>D23+D27+D44+D50+D56+D68+D73+D77</f>
        <v>374570.07999999996</v>
      </c>
      <c r="E79" s="59"/>
      <c r="F79" s="58">
        <f>F23+F27+F44+F50+F56+F68+F73+F77</f>
        <v>389706</v>
      </c>
      <c r="G79" s="58">
        <f t="shared" ref="G79:I79" si="10">G23+G27+G44+G50+G56+G68+G73+G77</f>
        <v>0</v>
      </c>
      <c r="H79" s="58">
        <f t="shared" si="10"/>
        <v>290711.67</v>
      </c>
      <c r="I79" s="58">
        <f t="shared" si="10"/>
        <v>380204.2189473685</v>
      </c>
      <c r="J79" s="59"/>
      <c r="K79" s="58">
        <f>K23+K27+K44+K50+K56+K68+K73+K77</f>
        <v>578547</v>
      </c>
      <c r="L79" s="76"/>
      <c r="M79" s="12"/>
    </row>
    <row r="80" spans="1:15" s="20" customFormat="1" ht="13.5" thickTop="1" x14ac:dyDescent="0.2">
      <c r="A80" s="11"/>
      <c r="B80" s="11"/>
      <c r="C80" s="11"/>
      <c r="D80" s="76"/>
      <c r="E80" s="76"/>
      <c r="F80" s="76"/>
      <c r="G80" s="76"/>
      <c r="H80" s="76"/>
      <c r="I80" s="76"/>
      <c r="J80" s="76"/>
      <c r="K80" s="76"/>
      <c r="L80" s="76"/>
      <c r="M80" s="76"/>
    </row>
    <row r="81" spans="5:13" s="20" customFormat="1" ht="12.75" x14ac:dyDescent="0.2">
      <c r="F81" s="29"/>
      <c r="G81" s="29"/>
      <c r="H81" s="29"/>
      <c r="I81" s="29"/>
      <c r="J81" s="29"/>
      <c r="K81" s="29"/>
      <c r="L81" s="29"/>
      <c r="M81" s="29"/>
    </row>
    <row r="82" spans="5:13" s="20" customFormat="1" ht="12.75" x14ac:dyDescent="0.2">
      <c r="F82" s="29"/>
      <c r="G82" s="29"/>
      <c r="H82" s="29"/>
      <c r="I82" s="29"/>
      <c r="J82" s="29"/>
      <c r="K82" s="29"/>
      <c r="L82" s="29"/>
      <c r="M82" s="29"/>
    </row>
    <row r="83" spans="5:13" s="20" customFormat="1" ht="12.75" x14ac:dyDescent="0.2">
      <c r="F83" s="29"/>
      <c r="G83" s="29"/>
      <c r="H83" s="29"/>
      <c r="I83" s="29"/>
      <c r="J83" s="29"/>
      <c r="K83" s="29"/>
      <c r="L83" s="29"/>
      <c r="M83" s="29"/>
    </row>
    <row r="84" spans="5:13" s="20" customFormat="1" ht="12.75" x14ac:dyDescent="0.2">
      <c r="F84" s="29"/>
      <c r="G84" s="29"/>
      <c r="H84" s="29"/>
      <c r="I84" s="29"/>
      <c r="J84" s="29"/>
      <c r="K84" s="29"/>
      <c r="L84" s="29"/>
      <c r="M84" s="29"/>
    </row>
    <row r="85" spans="5:13" s="20" customFormat="1" ht="12.75" x14ac:dyDescent="0.2">
      <c r="F85" s="29"/>
      <c r="G85" s="29"/>
      <c r="H85" s="29"/>
      <c r="I85" s="29"/>
      <c r="J85" s="29"/>
      <c r="K85" s="29"/>
      <c r="L85" s="29"/>
      <c r="M85" s="23"/>
    </row>
    <row r="86" spans="5:13" s="20" customFormat="1" ht="12.75" x14ac:dyDescent="0.2">
      <c r="F86" s="29"/>
      <c r="G86" s="29"/>
      <c r="H86" s="29"/>
      <c r="I86" s="29"/>
      <c r="J86" s="29"/>
      <c r="K86" s="29"/>
      <c r="L86" s="29"/>
      <c r="M86" s="23"/>
    </row>
    <row r="87" spans="5:13" s="20" customFormat="1" ht="12.75" x14ac:dyDescent="0.2">
      <c r="E87" s="29"/>
      <c r="F87" s="29"/>
      <c r="G87" s="29"/>
      <c r="H87" s="29"/>
      <c r="I87" s="29"/>
      <c r="J87" s="29"/>
      <c r="K87" s="29"/>
      <c r="L87" s="23"/>
    </row>
    <row r="88" spans="5:13" s="20" customFormat="1" ht="12.75" x14ac:dyDescent="0.2">
      <c r="E88" s="29"/>
      <c r="F88" s="29"/>
      <c r="G88" s="29"/>
      <c r="H88" s="29"/>
      <c r="I88" s="29"/>
      <c r="J88" s="29"/>
      <c r="K88" s="29"/>
      <c r="L88" s="23"/>
    </row>
    <row r="89" spans="5:13" s="20" customFormat="1" ht="12.75" x14ac:dyDescent="0.2">
      <c r="E89" s="29"/>
      <c r="F89" s="29"/>
      <c r="G89" s="29"/>
      <c r="H89" s="29"/>
      <c r="I89" s="29"/>
      <c r="J89" s="29"/>
      <c r="K89" s="29"/>
      <c r="L89" s="23"/>
    </row>
    <row r="90" spans="5:13" s="20" customFormat="1" ht="12.75" x14ac:dyDescent="0.2">
      <c r="E90" s="29"/>
      <c r="F90" s="29"/>
      <c r="G90" s="29"/>
      <c r="H90" s="29"/>
      <c r="I90" s="29"/>
      <c r="J90" s="29"/>
      <c r="K90" s="29"/>
      <c r="L90" s="23"/>
    </row>
    <row r="91" spans="5:13" s="20" customFormat="1" ht="12.75" x14ac:dyDescent="0.2">
      <c r="E91" s="29"/>
      <c r="F91" s="29"/>
      <c r="G91" s="29"/>
      <c r="H91" s="29"/>
      <c r="I91" s="29"/>
      <c r="J91" s="29"/>
      <c r="K91" s="29"/>
      <c r="L91" s="23"/>
    </row>
    <row r="92" spans="5:13" s="20" customFormat="1" ht="12.75" x14ac:dyDescent="0.2">
      <c r="E92" s="29"/>
      <c r="F92" s="29"/>
      <c r="G92" s="29"/>
      <c r="H92" s="29"/>
      <c r="I92" s="29"/>
      <c r="J92" s="29"/>
      <c r="K92" s="29"/>
      <c r="L92" s="23"/>
    </row>
    <row r="93" spans="5:13" s="20" customFormat="1" ht="12.75" x14ac:dyDescent="0.2">
      <c r="E93" s="29"/>
      <c r="F93" s="29"/>
      <c r="G93" s="29"/>
      <c r="H93" s="29"/>
      <c r="I93" s="29"/>
      <c r="J93" s="29"/>
      <c r="K93" s="29"/>
      <c r="L93" s="23"/>
    </row>
    <row r="94" spans="5:13" s="20" customFormat="1" ht="12.75" x14ac:dyDescent="0.2">
      <c r="E94" s="29"/>
      <c r="F94" s="29"/>
      <c r="G94" s="29"/>
      <c r="H94" s="29"/>
      <c r="I94" s="29"/>
      <c r="J94" s="29"/>
      <c r="K94" s="29"/>
      <c r="L94" s="23"/>
    </row>
    <row r="95" spans="5:13" s="20" customFormat="1" ht="12.75" x14ac:dyDescent="0.2">
      <c r="E95" s="29"/>
      <c r="F95" s="29"/>
      <c r="G95" s="29"/>
      <c r="H95" s="29"/>
      <c r="I95" s="29"/>
      <c r="J95" s="29"/>
      <c r="K95" s="29"/>
      <c r="L95" s="23"/>
    </row>
    <row r="96" spans="5:13" s="20" customFormat="1" ht="12.75" x14ac:dyDescent="0.2">
      <c r="E96" s="29"/>
      <c r="F96" s="29"/>
      <c r="G96" s="29"/>
      <c r="H96" s="29"/>
      <c r="I96" s="29"/>
      <c r="J96" s="29"/>
      <c r="K96" s="29"/>
      <c r="L96" s="23"/>
    </row>
    <row r="97" spans="5:12" s="20" customFormat="1" ht="12.75" x14ac:dyDescent="0.2">
      <c r="E97" s="29"/>
      <c r="F97" s="29"/>
      <c r="G97" s="29"/>
      <c r="H97" s="29"/>
      <c r="I97" s="29"/>
      <c r="J97" s="29"/>
      <c r="K97" s="29"/>
      <c r="L97" s="23"/>
    </row>
    <row r="98" spans="5:12" s="20" customFormat="1" ht="12.75" x14ac:dyDescent="0.2">
      <c r="E98" s="29"/>
      <c r="F98" s="29"/>
      <c r="G98" s="29"/>
      <c r="H98" s="29"/>
      <c r="I98" s="29"/>
      <c r="J98" s="29"/>
      <c r="K98" s="29"/>
      <c r="L98" s="23"/>
    </row>
    <row r="99" spans="5:12" s="20" customFormat="1" ht="12.75" x14ac:dyDescent="0.2">
      <c r="E99" s="29"/>
      <c r="F99" s="29"/>
      <c r="G99" s="29"/>
      <c r="H99" s="29"/>
      <c r="I99" s="29"/>
      <c r="J99" s="29"/>
      <c r="K99" s="29"/>
      <c r="L99" s="23"/>
    </row>
    <row r="100" spans="5:12" s="20" customFormat="1" ht="12.75" x14ac:dyDescent="0.2">
      <c r="E100" s="29"/>
      <c r="F100" s="29"/>
      <c r="G100" s="29"/>
      <c r="H100" s="29"/>
      <c r="I100" s="29"/>
      <c r="J100" s="29"/>
      <c r="K100" s="29"/>
      <c r="L100" s="23"/>
    </row>
    <row r="101" spans="5:12" s="20" customFormat="1" ht="12.75" x14ac:dyDescent="0.2">
      <c r="E101" s="29"/>
      <c r="F101" s="29"/>
      <c r="G101" s="29"/>
      <c r="H101" s="29"/>
      <c r="I101" s="29"/>
      <c r="J101" s="29"/>
      <c r="K101" s="29"/>
      <c r="L101" s="23"/>
    </row>
    <row r="102" spans="5:12" s="20" customFormat="1" ht="12.75" x14ac:dyDescent="0.2">
      <c r="E102" s="29"/>
      <c r="F102" s="29"/>
      <c r="G102" s="29"/>
      <c r="H102" s="29"/>
      <c r="I102" s="29"/>
      <c r="J102" s="29"/>
      <c r="K102" s="29"/>
      <c r="L102" s="23"/>
    </row>
    <row r="103" spans="5:12" s="20" customFormat="1" ht="12.75" x14ac:dyDescent="0.2">
      <c r="E103" s="29"/>
      <c r="F103" s="29"/>
      <c r="G103" s="29"/>
      <c r="H103" s="29"/>
      <c r="I103" s="29"/>
      <c r="J103" s="29"/>
      <c r="K103" s="29"/>
      <c r="L103" s="23"/>
    </row>
    <row r="104" spans="5:12" s="20" customFormat="1" ht="12.75" x14ac:dyDescent="0.2">
      <c r="E104" s="29"/>
      <c r="F104" s="29"/>
      <c r="G104" s="29"/>
      <c r="H104" s="29"/>
      <c r="I104" s="29"/>
      <c r="J104" s="29"/>
      <c r="K104" s="29"/>
      <c r="L104" s="23"/>
    </row>
    <row r="105" spans="5:12" s="20" customFormat="1" ht="12.75" x14ac:dyDescent="0.2">
      <c r="E105" s="29"/>
      <c r="F105" s="29"/>
      <c r="G105" s="29"/>
      <c r="H105" s="29"/>
      <c r="I105" s="29"/>
      <c r="J105" s="29"/>
      <c r="K105" s="29"/>
      <c r="L105" s="23"/>
    </row>
    <row r="106" spans="5:12" s="20" customFormat="1" ht="12.75" x14ac:dyDescent="0.2">
      <c r="E106" s="29"/>
      <c r="F106" s="29"/>
      <c r="G106" s="29"/>
      <c r="H106" s="29"/>
      <c r="I106" s="29"/>
      <c r="J106" s="29"/>
      <c r="K106" s="29"/>
      <c r="L106" s="23"/>
    </row>
    <row r="107" spans="5:12" s="20" customFormat="1" ht="12.75" x14ac:dyDescent="0.2">
      <c r="E107" s="29"/>
      <c r="F107" s="29"/>
      <c r="G107" s="29"/>
      <c r="H107" s="29"/>
      <c r="I107" s="29"/>
      <c r="J107" s="29"/>
      <c r="K107" s="29"/>
      <c r="L107" s="23"/>
    </row>
    <row r="108" spans="5:12" s="20" customFormat="1" ht="12.75" x14ac:dyDescent="0.2">
      <c r="E108" s="29"/>
      <c r="F108" s="29"/>
      <c r="G108" s="29"/>
      <c r="H108" s="29"/>
      <c r="I108" s="29"/>
      <c r="J108" s="29"/>
      <c r="K108" s="29"/>
      <c r="L108" s="23"/>
    </row>
    <row r="109" spans="5:12" s="20" customFormat="1" ht="12.75" x14ac:dyDescent="0.2">
      <c r="E109" s="29"/>
      <c r="F109" s="29"/>
      <c r="G109" s="29"/>
      <c r="H109" s="29"/>
      <c r="I109" s="29"/>
      <c r="J109" s="29"/>
      <c r="K109" s="29"/>
      <c r="L109" s="23"/>
    </row>
    <row r="110" spans="5:12" s="20" customFormat="1" ht="12.75" x14ac:dyDescent="0.2">
      <c r="E110" s="29"/>
      <c r="F110" s="29"/>
      <c r="G110" s="29"/>
      <c r="H110" s="29"/>
      <c r="I110" s="29"/>
      <c r="J110" s="29"/>
      <c r="K110" s="29"/>
      <c r="L110" s="23"/>
    </row>
    <row r="111" spans="5:12" s="20" customFormat="1" ht="12.75" x14ac:dyDescent="0.2">
      <c r="E111" s="29"/>
      <c r="F111" s="29"/>
      <c r="G111" s="29"/>
      <c r="H111" s="29"/>
      <c r="I111" s="29"/>
      <c r="J111" s="29"/>
      <c r="K111" s="29"/>
      <c r="L111" s="23"/>
    </row>
    <row r="112" spans="5:12" s="20" customFormat="1" ht="12.75" x14ac:dyDescent="0.2">
      <c r="E112" s="29"/>
      <c r="F112" s="29"/>
      <c r="G112" s="29"/>
      <c r="H112" s="29"/>
      <c r="I112" s="29"/>
      <c r="J112" s="29"/>
      <c r="K112" s="29"/>
      <c r="L112" s="23"/>
    </row>
    <row r="113" spans="5:12" s="20" customFormat="1" ht="12.75" x14ac:dyDescent="0.2">
      <c r="E113" s="29"/>
      <c r="F113" s="29"/>
      <c r="G113" s="29"/>
      <c r="H113" s="29"/>
      <c r="I113" s="29"/>
      <c r="J113" s="29"/>
      <c r="K113" s="29"/>
      <c r="L113" s="23"/>
    </row>
    <row r="114" spans="5:12" s="20" customFormat="1" ht="12.75" x14ac:dyDescent="0.2">
      <c r="E114" s="29"/>
      <c r="F114" s="29"/>
      <c r="G114" s="29"/>
      <c r="H114" s="29"/>
      <c r="I114" s="29"/>
      <c r="J114" s="29"/>
      <c r="K114" s="29"/>
      <c r="L114" s="23"/>
    </row>
    <row r="115" spans="5:12" s="20" customFormat="1" ht="12.75" x14ac:dyDescent="0.2">
      <c r="E115" s="29"/>
      <c r="F115" s="29"/>
      <c r="G115" s="29"/>
      <c r="H115" s="29"/>
      <c r="I115" s="29"/>
      <c r="J115" s="29"/>
      <c r="K115" s="29"/>
      <c r="L115" s="23"/>
    </row>
    <row r="116" spans="5:12" s="20" customFormat="1" ht="12.75" x14ac:dyDescent="0.2">
      <c r="E116" s="29"/>
      <c r="F116" s="29"/>
      <c r="G116" s="29"/>
      <c r="H116" s="29"/>
      <c r="I116" s="29"/>
      <c r="J116" s="29"/>
      <c r="K116" s="29"/>
      <c r="L116" s="23"/>
    </row>
    <row r="117" spans="5:12" s="20" customFormat="1" ht="12.75" x14ac:dyDescent="0.2">
      <c r="E117" s="29"/>
      <c r="F117" s="29"/>
      <c r="G117" s="29"/>
      <c r="H117" s="29"/>
      <c r="I117" s="29"/>
      <c r="J117" s="29"/>
      <c r="K117" s="29"/>
      <c r="L117" s="23"/>
    </row>
    <row r="118" spans="5:12" s="20" customFormat="1" ht="12.75" x14ac:dyDescent="0.2">
      <c r="E118" s="29"/>
      <c r="F118" s="29"/>
      <c r="G118" s="29"/>
      <c r="H118" s="29"/>
      <c r="I118" s="29"/>
      <c r="J118" s="29"/>
      <c r="K118" s="29"/>
      <c r="L118" s="23"/>
    </row>
    <row r="119" spans="5:12" s="20" customFormat="1" ht="12.75" x14ac:dyDescent="0.2">
      <c r="E119" s="29"/>
      <c r="F119" s="29"/>
      <c r="G119" s="29"/>
      <c r="H119" s="29"/>
      <c r="I119" s="29"/>
      <c r="J119" s="29"/>
      <c r="K119" s="29"/>
      <c r="L119" s="23"/>
    </row>
    <row r="120" spans="5:12" s="20" customFormat="1" ht="12.75" x14ac:dyDescent="0.2">
      <c r="E120" s="29"/>
      <c r="F120" s="29"/>
      <c r="G120" s="29"/>
      <c r="H120" s="29"/>
      <c r="I120" s="29"/>
      <c r="J120" s="29"/>
      <c r="K120" s="29"/>
      <c r="L120" s="23"/>
    </row>
    <row r="121" spans="5:12" s="20" customFormat="1" ht="12.75" x14ac:dyDescent="0.2">
      <c r="E121" s="29"/>
      <c r="F121" s="29"/>
      <c r="G121" s="29"/>
      <c r="H121" s="29"/>
      <c r="I121" s="29"/>
      <c r="J121" s="29"/>
      <c r="K121" s="29"/>
      <c r="L121" s="23"/>
    </row>
    <row r="122" spans="5:12" s="20" customFormat="1" ht="12.75" x14ac:dyDescent="0.2">
      <c r="E122" s="29"/>
      <c r="F122" s="29"/>
      <c r="G122" s="29"/>
      <c r="H122" s="29"/>
      <c r="I122" s="29"/>
      <c r="J122" s="29"/>
      <c r="K122" s="29"/>
      <c r="L122" s="23"/>
    </row>
    <row r="123" spans="5:12" s="20" customFormat="1" ht="12.75" x14ac:dyDescent="0.2">
      <c r="E123" s="29"/>
      <c r="F123" s="29"/>
      <c r="G123" s="29"/>
      <c r="H123" s="29"/>
      <c r="I123" s="29"/>
      <c r="J123" s="29"/>
      <c r="K123" s="29"/>
      <c r="L123" s="23"/>
    </row>
    <row r="124" spans="5:12" s="20" customFormat="1" ht="12.75" x14ac:dyDescent="0.2">
      <c r="E124" s="29"/>
      <c r="F124" s="29"/>
      <c r="G124" s="29"/>
      <c r="H124" s="29"/>
      <c r="I124" s="29"/>
      <c r="J124" s="29"/>
      <c r="K124" s="29"/>
      <c r="L124" s="23"/>
    </row>
    <row r="125" spans="5:12" s="20" customFormat="1" ht="12.75" x14ac:dyDescent="0.2">
      <c r="E125" s="29"/>
      <c r="F125" s="29"/>
      <c r="G125" s="29"/>
      <c r="H125" s="29"/>
      <c r="I125" s="29"/>
      <c r="J125" s="29"/>
      <c r="K125" s="29"/>
      <c r="L125" s="23"/>
    </row>
    <row r="126" spans="5:12" s="20" customFormat="1" ht="12.75" x14ac:dyDescent="0.2">
      <c r="E126" s="29"/>
      <c r="F126" s="29"/>
      <c r="G126" s="29"/>
      <c r="H126" s="29"/>
      <c r="I126" s="29"/>
      <c r="J126" s="29"/>
      <c r="K126" s="29"/>
      <c r="L126" s="23"/>
    </row>
    <row r="127" spans="5:12" s="20" customFormat="1" ht="12.75" x14ac:dyDescent="0.2">
      <c r="E127" s="29"/>
      <c r="F127" s="29"/>
      <c r="G127" s="29"/>
      <c r="H127" s="29"/>
      <c r="I127" s="29"/>
      <c r="J127" s="29"/>
      <c r="K127" s="29"/>
      <c r="L127" s="23"/>
    </row>
    <row r="128" spans="5:12" s="20" customFormat="1" ht="12.75" x14ac:dyDescent="0.2">
      <c r="E128" s="29"/>
      <c r="F128" s="29"/>
      <c r="G128" s="29"/>
      <c r="H128" s="29"/>
      <c r="I128" s="29"/>
      <c r="J128" s="29"/>
      <c r="K128" s="29"/>
      <c r="L128" s="23"/>
    </row>
    <row r="129" spans="5:14" s="20" customFormat="1" ht="12.75" x14ac:dyDescent="0.2">
      <c r="E129" s="29"/>
      <c r="F129" s="29"/>
      <c r="G129" s="29"/>
      <c r="H129" s="29"/>
      <c r="I129" s="29"/>
      <c r="J129" s="29"/>
      <c r="K129" s="29"/>
      <c r="L129" s="23"/>
    </row>
    <row r="130" spans="5:14" s="20" customFormat="1" ht="12.75" x14ac:dyDescent="0.2">
      <c r="E130" s="29"/>
      <c r="F130" s="29"/>
      <c r="G130" s="29"/>
      <c r="H130" s="29"/>
      <c r="I130" s="29"/>
      <c r="J130" s="29"/>
      <c r="K130" s="29"/>
      <c r="L130" s="23"/>
    </row>
    <row r="131" spans="5:14" s="2" customFormat="1" x14ac:dyDescent="0.25">
      <c r="E131" s="4"/>
      <c r="F131" s="4"/>
      <c r="G131" s="4"/>
      <c r="H131" s="4"/>
      <c r="I131" s="4"/>
      <c r="J131" s="4"/>
      <c r="K131" s="4"/>
      <c r="L131" s="5"/>
      <c r="N131"/>
    </row>
  </sheetData>
  <mergeCells count="43">
    <mergeCell ref="A1:M1"/>
    <mergeCell ref="A2:M2"/>
    <mergeCell ref="A3:M3"/>
    <mergeCell ref="A4:M4"/>
    <mergeCell ref="A5:B6"/>
    <mergeCell ref="M5:M6"/>
    <mergeCell ref="C5:D5"/>
    <mergeCell ref="F5:I5"/>
    <mergeCell ref="A46:M46"/>
    <mergeCell ref="A7:M7"/>
    <mergeCell ref="A8:M8"/>
    <mergeCell ref="A13:M13"/>
    <mergeCell ref="A23:B23"/>
    <mergeCell ref="A24:M24"/>
    <mergeCell ref="A25:M25"/>
    <mergeCell ref="A27:B27"/>
    <mergeCell ref="A28:M28"/>
    <mergeCell ref="A29:M29"/>
    <mergeCell ref="A44:B44"/>
    <mergeCell ref="A45:M45"/>
    <mergeCell ref="A64:M64"/>
    <mergeCell ref="A50:B50"/>
    <mergeCell ref="A51:M51"/>
    <mergeCell ref="A52:M52"/>
    <mergeCell ref="A56:B56"/>
    <mergeCell ref="A57:M57"/>
    <mergeCell ref="A58:M58"/>
    <mergeCell ref="A59:M59"/>
    <mergeCell ref="A60:M60"/>
    <mergeCell ref="A61:B62"/>
    <mergeCell ref="M61:M62"/>
    <mergeCell ref="A63:M63"/>
    <mergeCell ref="C61:D61"/>
    <mergeCell ref="F61:I61"/>
    <mergeCell ref="A77:B77"/>
    <mergeCell ref="A78:M78"/>
    <mergeCell ref="A79:B79"/>
    <mergeCell ref="A68:B68"/>
    <mergeCell ref="A69:M69"/>
    <mergeCell ref="A70:M70"/>
    <mergeCell ref="A73:B73"/>
    <mergeCell ref="A74:M74"/>
    <mergeCell ref="A75:M75"/>
  </mergeCells>
  <printOptions horizontalCentered="1"/>
  <pageMargins left="0" right="0" top="1" bottom="0.75" header="0.3" footer="0.3"/>
  <pageSetup scale="51" fitToHeight="0" orientation="landscape" verticalDpi="598" r:id="rId1"/>
  <headerFooter>
    <oddFooter>&amp;C&amp;"Times New Roman,Regular"&amp;12Prepared by Azucena Estrada &amp;D&amp;R&amp;"Times New Roman,Regular"&amp;12Page &amp;P of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226B5-346D-4E4C-BB77-BF49BE637CE7}">
  <sheetPr>
    <pageSetUpPr fitToPage="1"/>
  </sheetPr>
  <dimension ref="A1:O127"/>
  <sheetViews>
    <sheetView zoomScale="90" zoomScaleNormal="90" workbookViewId="0">
      <pane ySplit="9" topLeftCell="A10" activePane="bottomLeft" state="frozen"/>
      <selection pane="bottomLeft" activeCell="M27" sqref="M27"/>
    </sheetView>
  </sheetViews>
  <sheetFormatPr defaultRowHeight="15" x14ac:dyDescent="0.25"/>
  <cols>
    <col min="1" max="1" width="10.42578125" style="2" customWidth="1"/>
    <col min="2" max="2" width="50.7109375" style="2" customWidth="1"/>
    <col min="3" max="3" width="18.7109375" style="2" customWidth="1"/>
    <col min="4" max="4" width="18.7109375" style="4" customWidth="1"/>
    <col min="5" max="5" width="3.7109375" style="4" customWidth="1"/>
    <col min="6" max="9" width="18.7109375" style="4" customWidth="1"/>
    <col min="10" max="10" width="3.7109375" style="4" customWidth="1"/>
    <col min="11" max="11" width="18.7109375" style="5" customWidth="1"/>
    <col min="12" max="12" width="3.7109375" style="2" customWidth="1"/>
    <col min="13" max="13" width="60.7109375" customWidth="1"/>
  </cols>
  <sheetData>
    <row r="1" spans="1:15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5" s="7" customFormat="1" ht="18.75" x14ac:dyDescent="0.3">
      <c r="A3" s="189" t="s">
        <v>876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5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5" s="20" customFormat="1" ht="15.75" customHeight="1" x14ac:dyDescent="0.2">
      <c r="A5" s="183" t="s">
        <v>658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5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49"/>
      <c r="M6" s="192"/>
    </row>
    <row r="7" spans="1:15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5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5" s="20" customFormat="1" ht="15" customHeight="1" x14ac:dyDescent="0.2">
      <c r="A9" s="11" t="s">
        <v>0</v>
      </c>
      <c r="B9" s="95" t="s">
        <v>183</v>
      </c>
      <c r="C9" s="75" t="s">
        <v>0</v>
      </c>
      <c r="D9" s="73" t="s">
        <v>0</v>
      </c>
      <c r="E9" s="75"/>
      <c r="F9" s="73" t="s">
        <v>0</v>
      </c>
      <c r="G9" s="74" t="s">
        <v>0</v>
      </c>
      <c r="H9" s="73" t="s">
        <v>0</v>
      </c>
      <c r="I9" s="75"/>
      <c r="J9" s="75"/>
      <c r="K9" s="13"/>
      <c r="L9" s="14"/>
      <c r="M9" s="13"/>
    </row>
    <row r="10" spans="1:15" x14ac:dyDescent="0.25">
      <c r="A10" s="11" t="s">
        <v>377</v>
      </c>
      <c r="B10" s="41" t="s">
        <v>378</v>
      </c>
      <c r="C10" s="13">
        <v>135000</v>
      </c>
      <c r="D10" s="13">
        <v>153927.22</v>
      </c>
      <c r="E10" s="75"/>
      <c r="F10" s="13">
        <v>260000</v>
      </c>
      <c r="G10" s="13">
        <v>0</v>
      </c>
      <c r="H10" s="13">
        <f>155257.68+1800</f>
        <v>157057.68</v>
      </c>
      <c r="I10" s="13">
        <f>216579.16+4940</f>
        <v>221519.16</v>
      </c>
      <c r="J10" s="14"/>
      <c r="K10" s="13">
        <v>260000</v>
      </c>
      <c r="L10" s="75"/>
      <c r="M10" s="80"/>
      <c r="N10" s="20"/>
      <c r="O10" s="42"/>
    </row>
    <row r="11" spans="1:15" ht="15" customHeight="1" x14ac:dyDescent="0.25">
      <c r="A11" s="11" t="s">
        <v>379</v>
      </c>
      <c r="B11" s="41" t="s">
        <v>380</v>
      </c>
      <c r="C11" s="13">
        <v>20000</v>
      </c>
      <c r="D11" s="13">
        <v>30162.86</v>
      </c>
      <c r="E11" s="75"/>
      <c r="F11" s="13">
        <v>20000</v>
      </c>
      <c r="G11" s="13">
        <v>0</v>
      </c>
      <c r="H11" s="13">
        <v>12871.64</v>
      </c>
      <c r="I11" s="13">
        <v>17968.09</v>
      </c>
      <c r="J11" s="14"/>
      <c r="K11" s="13">
        <v>20000</v>
      </c>
      <c r="L11" s="75"/>
      <c r="M11" s="90"/>
      <c r="N11" s="20"/>
      <c r="O11" s="20"/>
    </row>
    <row r="12" spans="1:15" ht="15.75" customHeight="1" thickBot="1" x14ac:dyDescent="0.3">
      <c r="A12" s="11" t="s">
        <v>0</v>
      </c>
      <c r="B12" s="11" t="s">
        <v>270</v>
      </c>
      <c r="C12" s="15">
        <f>SUM(C10:C11)</f>
        <v>155000</v>
      </c>
      <c r="D12" s="15">
        <f t="shared" ref="D12:K12" si="0">SUM(D10:D11)</f>
        <v>184090.08000000002</v>
      </c>
      <c r="E12" s="75"/>
      <c r="F12" s="15">
        <f t="shared" si="0"/>
        <v>280000</v>
      </c>
      <c r="G12" s="15">
        <f t="shared" si="0"/>
        <v>0</v>
      </c>
      <c r="H12" s="15">
        <f t="shared" si="0"/>
        <v>169929.32</v>
      </c>
      <c r="I12" s="15">
        <f t="shared" si="0"/>
        <v>239487.25</v>
      </c>
      <c r="J12" s="14"/>
      <c r="K12" s="15">
        <f t="shared" si="0"/>
        <v>280000</v>
      </c>
      <c r="L12" s="75"/>
      <c r="M12" s="90"/>
      <c r="N12" s="20"/>
      <c r="O12" s="20"/>
    </row>
    <row r="13" spans="1:15" ht="9.9499999999999993" customHeight="1" thickTop="1" x14ac:dyDescent="0.25">
      <c r="A13" s="11" t="s">
        <v>0</v>
      </c>
      <c r="B13" s="11" t="s">
        <v>0</v>
      </c>
      <c r="C13" s="73" t="s">
        <v>0</v>
      </c>
      <c r="D13" s="73"/>
      <c r="E13" s="75"/>
      <c r="F13" s="13"/>
      <c r="G13" s="13" t="s">
        <v>0</v>
      </c>
      <c r="H13" s="13" t="s">
        <v>0</v>
      </c>
      <c r="I13" s="13" t="s">
        <v>0</v>
      </c>
      <c r="J13" s="14"/>
      <c r="K13" s="13" t="s">
        <v>0</v>
      </c>
      <c r="L13" s="75"/>
      <c r="M13" s="13"/>
      <c r="N13" s="11"/>
      <c r="O13" s="20"/>
    </row>
    <row r="14" spans="1:15" ht="15" customHeight="1" x14ac:dyDescent="0.25">
      <c r="A14" s="11" t="s">
        <v>0</v>
      </c>
      <c r="B14" s="87" t="s">
        <v>170</v>
      </c>
      <c r="C14" s="73" t="s">
        <v>0</v>
      </c>
      <c r="D14" s="73"/>
      <c r="E14" s="75"/>
      <c r="F14" s="13"/>
      <c r="G14" s="13" t="s">
        <v>0</v>
      </c>
      <c r="H14" s="13" t="s">
        <v>0</v>
      </c>
      <c r="I14" s="13" t="s">
        <v>0</v>
      </c>
      <c r="J14" s="14"/>
      <c r="K14" s="13" t="s">
        <v>0</v>
      </c>
      <c r="L14" s="75"/>
      <c r="M14" s="13"/>
      <c r="N14" s="11"/>
      <c r="O14" s="20"/>
    </row>
    <row r="15" spans="1:15" ht="15" customHeight="1" x14ac:dyDescent="0.25">
      <c r="A15" s="11" t="s">
        <v>381</v>
      </c>
      <c r="B15" s="41" t="s">
        <v>187</v>
      </c>
      <c r="C15" s="13">
        <v>0</v>
      </c>
      <c r="D15" s="13">
        <v>0</v>
      </c>
      <c r="E15" s="75"/>
      <c r="F15" s="13">
        <v>0</v>
      </c>
      <c r="G15" s="13">
        <v>0</v>
      </c>
      <c r="H15" s="13">
        <v>0</v>
      </c>
      <c r="I15" s="13">
        <f>(H15/19)*26</f>
        <v>0</v>
      </c>
      <c r="J15" s="14"/>
      <c r="K15" s="13">
        <v>620</v>
      </c>
      <c r="L15" s="75"/>
      <c r="M15" s="167"/>
      <c r="O15" s="20"/>
    </row>
    <row r="16" spans="1:15" ht="15" customHeight="1" x14ac:dyDescent="0.25">
      <c r="A16" s="11" t="s">
        <v>382</v>
      </c>
      <c r="B16" s="41" t="s">
        <v>172</v>
      </c>
      <c r="C16" s="13">
        <v>11858</v>
      </c>
      <c r="D16" s="13">
        <v>14076.99</v>
      </c>
      <c r="E16" s="75"/>
      <c r="F16" s="13">
        <v>21420</v>
      </c>
      <c r="G16" s="13">
        <v>0</v>
      </c>
      <c r="H16" s="13">
        <v>12851.94</v>
      </c>
      <c r="I16" s="23">
        <f>I12*0.0765</f>
        <v>18320.774624999998</v>
      </c>
      <c r="J16" s="14"/>
      <c r="K16" s="13">
        <f>K12*0.0765</f>
        <v>21420</v>
      </c>
      <c r="L16" s="75"/>
      <c r="M16" s="90"/>
      <c r="N16" s="90"/>
      <c r="O16" s="20"/>
    </row>
    <row r="17" spans="1:15" s="20" customFormat="1" ht="15" customHeight="1" x14ac:dyDescent="0.2">
      <c r="A17" s="11" t="s">
        <v>1035</v>
      </c>
      <c r="B17" s="41" t="s">
        <v>1031</v>
      </c>
      <c r="C17" s="13">
        <v>0</v>
      </c>
      <c r="D17" s="13">
        <v>0</v>
      </c>
      <c r="E17" s="13"/>
      <c r="F17" s="13">
        <v>0</v>
      </c>
      <c r="G17" s="13">
        <v>0</v>
      </c>
      <c r="H17" s="13">
        <v>0</v>
      </c>
      <c r="I17" s="13">
        <v>0</v>
      </c>
      <c r="J17" s="65"/>
      <c r="K17" s="23">
        <v>3336</v>
      </c>
      <c r="L17" s="81"/>
      <c r="M17" s="22"/>
    </row>
    <row r="18" spans="1:15" ht="15" customHeight="1" x14ac:dyDescent="0.25">
      <c r="A18" s="11" t="s">
        <v>383</v>
      </c>
      <c r="B18" s="41" t="s">
        <v>190</v>
      </c>
      <c r="C18" s="13">
        <v>0</v>
      </c>
      <c r="D18" s="13">
        <v>0</v>
      </c>
      <c r="E18" s="75"/>
      <c r="F18" s="13">
        <v>0</v>
      </c>
      <c r="G18" s="13">
        <v>0</v>
      </c>
      <c r="H18" s="13">
        <v>0</v>
      </c>
      <c r="I18" s="13">
        <f>(H18/19)*26</f>
        <v>0</v>
      </c>
      <c r="J18" s="14"/>
      <c r="K18" s="13">
        <v>0</v>
      </c>
      <c r="L18" s="75"/>
      <c r="M18" s="22"/>
      <c r="O18" s="20"/>
    </row>
    <row r="19" spans="1:15" ht="15" customHeight="1" x14ac:dyDescent="0.25">
      <c r="A19" s="11" t="s">
        <v>384</v>
      </c>
      <c r="B19" s="41" t="s">
        <v>273</v>
      </c>
      <c r="C19" s="13">
        <v>0</v>
      </c>
      <c r="D19" s="13">
        <v>0</v>
      </c>
      <c r="E19" s="75"/>
      <c r="F19" s="13">
        <v>65</v>
      </c>
      <c r="G19" s="13">
        <v>0</v>
      </c>
      <c r="H19" s="13">
        <v>64</v>
      </c>
      <c r="I19" s="13">
        <v>0</v>
      </c>
      <c r="J19" s="14"/>
      <c r="K19" s="13">
        <v>0</v>
      </c>
      <c r="L19" s="75"/>
      <c r="M19" s="22"/>
      <c r="O19" s="20"/>
    </row>
    <row r="20" spans="1:15" x14ac:dyDescent="0.25">
      <c r="A20" s="11" t="s">
        <v>385</v>
      </c>
      <c r="B20" s="41" t="s">
        <v>194</v>
      </c>
      <c r="C20" s="13">
        <v>0</v>
      </c>
      <c r="D20" s="13">
        <v>0</v>
      </c>
      <c r="E20" s="75"/>
      <c r="F20" s="13">
        <v>26450</v>
      </c>
      <c r="G20" s="13">
        <v>0</v>
      </c>
      <c r="H20" s="13">
        <v>19395.63</v>
      </c>
      <c r="I20" s="13">
        <f>(H20/19)*26</f>
        <v>26541.38842105263</v>
      </c>
      <c r="J20" s="14"/>
      <c r="K20" s="13">
        <v>40440</v>
      </c>
      <c r="L20" s="75"/>
      <c r="M20" s="42"/>
      <c r="O20" s="20"/>
    </row>
    <row r="21" spans="1:15" ht="15.75" customHeight="1" thickBot="1" x14ac:dyDescent="0.3">
      <c r="A21" s="11"/>
      <c r="B21" s="87" t="s">
        <v>386</v>
      </c>
      <c r="C21" s="15">
        <f>SUM(C15:C20)</f>
        <v>11858</v>
      </c>
      <c r="D21" s="15">
        <f t="shared" ref="D21:K21" si="1">SUM(D15:D20)</f>
        <v>14076.99</v>
      </c>
      <c r="E21" s="75"/>
      <c r="F21" s="15">
        <f>SUM(F15:F20)</f>
        <v>47935</v>
      </c>
      <c r="G21" s="15">
        <f t="shared" si="1"/>
        <v>0</v>
      </c>
      <c r="H21" s="15">
        <f t="shared" si="1"/>
        <v>32311.57</v>
      </c>
      <c r="I21" s="15">
        <f t="shared" si="1"/>
        <v>44862.163046052628</v>
      </c>
      <c r="J21" s="14"/>
      <c r="K21" s="15">
        <f t="shared" si="1"/>
        <v>65816</v>
      </c>
      <c r="L21" s="75"/>
      <c r="M21" s="90"/>
      <c r="N21" s="20"/>
      <c r="O21" s="20"/>
    </row>
    <row r="22" spans="1:15" s="3" customFormat="1" ht="15.75" customHeight="1" thickTop="1" thickBot="1" x14ac:dyDescent="0.3">
      <c r="A22" s="187" t="s">
        <v>874</v>
      </c>
      <c r="B22" s="187"/>
      <c r="C22" s="58">
        <f>C12+C21</f>
        <v>166858</v>
      </c>
      <c r="D22" s="58">
        <f>D12+D21</f>
        <v>198167.07</v>
      </c>
      <c r="E22" s="76"/>
      <c r="F22" s="58">
        <f>F12+F21</f>
        <v>327935</v>
      </c>
      <c r="G22" s="58">
        <f>G12+G21</f>
        <v>0</v>
      </c>
      <c r="H22" s="58">
        <f>H12+H21</f>
        <v>202240.89</v>
      </c>
      <c r="I22" s="58">
        <f>I12+I21</f>
        <v>284349.41304605262</v>
      </c>
      <c r="J22" s="59"/>
      <c r="K22" s="58">
        <f>K12+K21</f>
        <v>345816</v>
      </c>
      <c r="L22" s="76"/>
      <c r="M22" s="27"/>
      <c r="N22" s="44"/>
      <c r="O22" s="44"/>
    </row>
    <row r="23" spans="1:15" s="9" customFormat="1" ht="24.95" customHeight="1" thickTop="1" x14ac:dyDescent="0.25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</row>
    <row r="24" spans="1:15" ht="15" customHeight="1" x14ac:dyDescent="0.25">
      <c r="A24" s="186" t="s">
        <v>808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1"/>
      <c r="O24" s="20"/>
    </row>
    <row r="25" spans="1:15" ht="15" customHeight="1" x14ac:dyDescent="0.25">
      <c r="A25" s="11" t="s">
        <v>387</v>
      </c>
      <c r="B25" s="41" t="s">
        <v>343</v>
      </c>
      <c r="C25" s="83">
        <v>2000</v>
      </c>
      <c r="D25" s="83">
        <v>3200</v>
      </c>
      <c r="E25" s="94"/>
      <c r="F25" s="83">
        <v>2500</v>
      </c>
      <c r="G25" s="83">
        <v>0</v>
      </c>
      <c r="H25" s="13">
        <v>432.04</v>
      </c>
      <c r="I25" s="13">
        <v>2500</v>
      </c>
      <c r="J25" s="14"/>
      <c r="K25" s="13">
        <v>4000</v>
      </c>
      <c r="L25" s="75"/>
      <c r="M25" s="89" t="s">
        <v>963</v>
      </c>
    </row>
    <row r="26" spans="1:15" s="3" customFormat="1" ht="15.75" customHeight="1" thickBot="1" x14ac:dyDescent="0.3">
      <c r="A26" s="88" t="s">
        <v>809</v>
      </c>
      <c r="B26" s="88"/>
      <c r="C26" s="25">
        <f>SUM(C25)</f>
        <v>2000</v>
      </c>
      <c r="D26" s="25">
        <f t="shared" ref="D26:K26" si="2">SUM(D25)</f>
        <v>3200</v>
      </c>
      <c r="E26" s="93"/>
      <c r="F26" s="25">
        <f t="shared" si="2"/>
        <v>2500</v>
      </c>
      <c r="G26" s="25">
        <f t="shared" si="2"/>
        <v>0</v>
      </c>
      <c r="H26" s="25">
        <f t="shared" si="2"/>
        <v>432.04</v>
      </c>
      <c r="I26" s="25">
        <f t="shared" si="2"/>
        <v>2500</v>
      </c>
      <c r="J26" s="26"/>
      <c r="K26" s="25">
        <f t="shared" si="2"/>
        <v>4000</v>
      </c>
      <c r="L26" s="93"/>
      <c r="M26" s="44"/>
      <c r="N26" s="44"/>
    </row>
    <row r="27" spans="1:15" s="9" customFormat="1" ht="24.95" customHeight="1" thickTop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5" ht="15" customHeight="1" x14ac:dyDescent="0.25">
      <c r="A28" s="37" t="s">
        <v>779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20"/>
      <c r="N28" s="20"/>
    </row>
    <row r="29" spans="1:15" ht="15" customHeight="1" x14ac:dyDescent="0.25">
      <c r="A29" s="11" t="s">
        <v>662</v>
      </c>
      <c r="B29" s="41" t="s">
        <v>202</v>
      </c>
      <c r="C29" s="83">
        <v>0</v>
      </c>
      <c r="D29" s="83">
        <v>0</v>
      </c>
      <c r="E29" s="94"/>
      <c r="F29" s="83">
        <v>285</v>
      </c>
      <c r="G29" s="83">
        <v>0</v>
      </c>
      <c r="H29" s="13">
        <v>190</v>
      </c>
      <c r="I29" s="13">
        <v>285</v>
      </c>
      <c r="J29" s="14"/>
      <c r="K29" s="13">
        <v>285</v>
      </c>
      <c r="L29" s="75"/>
      <c r="M29" s="20"/>
      <c r="N29" s="20"/>
    </row>
    <row r="30" spans="1:15" ht="15" customHeight="1" x14ac:dyDescent="0.25">
      <c r="A30" s="11" t="s">
        <v>965</v>
      </c>
      <c r="B30" s="41" t="s">
        <v>673</v>
      </c>
      <c r="C30" s="83">
        <v>0</v>
      </c>
      <c r="D30" s="83">
        <v>0</v>
      </c>
      <c r="E30" s="94"/>
      <c r="F30" s="83">
        <v>0</v>
      </c>
      <c r="G30" s="83">
        <v>0</v>
      </c>
      <c r="H30" s="13">
        <v>232</v>
      </c>
      <c r="I30" s="13">
        <v>232</v>
      </c>
      <c r="J30" s="14"/>
      <c r="K30" s="13">
        <v>235</v>
      </c>
      <c r="L30" s="75"/>
      <c r="M30" s="20"/>
      <c r="N30" s="20"/>
    </row>
    <row r="31" spans="1:15" ht="15" customHeight="1" x14ac:dyDescent="0.25">
      <c r="A31" s="11" t="s">
        <v>388</v>
      </c>
      <c r="B31" s="41" t="s">
        <v>293</v>
      </c>
      <c r="C31" s="83">
        <v>0</v>
      </c>
      <c r="D31" s="83">
        <v>0</v>
      </c>
      <c r="E31" s="94"/>
      <c r="F31" s="83">
        <v>1760</v>
      </c>
      <c r="G31" s="83">
        <v>0</v>
      </c>
      <c r="H31" s="13">
        <v>1658.98</v>
      </c>
      <c r="I31" s="13">
        <f t="shared" ref="I31:I36" si="3">(H31/9)*12</f>
        <v>2211.9733333333334</v>
      </c>
      <c r="J31" s="14"/>
      <c r="K31" s="13">
        <v>2215</v>
      </c>
      <c r="L31" s="75"/>
      <c r="M31" s="20"/>
      <c r="N31" s="20"/>
    </row>
    <row r="32" spans="1:15" ht="15" customHeight="1" x14ac:dyDescent="0.25">
      <c r="A32" s="11" t="s">
        <v>389</v>
      </c>
      <c r="B32" s="41" t="s">
        <v>210</v>
      </c>
      <c r="C32" s="83">
        <v>0</v>
      </c>
      <c r="D32" s="83">
        <v>885.71</v>
      </c>
      <c r="E32" s="94"/>
      <c r="F32" s="83">
        <v>0</v>
      </c>
      <c r="G32" s="83">
        <v>0</v>
      </c>
      <c r="H32" s="13">
        <v>0</v>
      </c>
      <c r="I32" s="13">
        <f t="shared" si="3"/>
        <v>0</v>
      </c>
      <c r="J32" s="14"/>
      <c r="K32" s="13">
        <v>0</v>
      </c>
      <c r="L32" s="75"/>
      <c r="M32" s="20"/>
      <c r="N32" s="20"/>
    </row>
    <row r="33" spans="1:15" ht="15" customHeight="1" x14ac:dyDescent="0.25">
      <c r="A33" s="11" t="s">
        <v>390</v>
      </c>
      <c r="B33" s="72" t="s">
        <v>348</v>
      </c>
      <c r="C33" s="83">
        <v>0</v>
      </c>
      <c r="D33" s="83">
        <v>9452.8700000000008</v>
      </c>
      <c r="E33" s="94"/>
      <c r="F33" s="83">
        <v>9895</v>
      </c>
      <c r="G33" s="83">
        <v>0</v>
      </c>
      <c r="H33" s="83">
        <v>5609.36</v>
      </c>
      <c r="I33" s="13">
        <f t="shared" si="3"/>
        <v>7479.1466666666656</v>
      </c>
      <c r="J33" s="14"/>
      <c r="K33" s="83">
        <v>8080</v>
      </c>
      <c r="L33" s="94"/>
      <c r="M33" s="20" t="s">
        <v>968</v>
      </c>
      <c r="N33" s="20"/>
    </row>
    <row r="34" spans="1:15" ht="15" customHeight="1" x14ac:dyDescent="0.25">
      <c r="A34" s="11" t="s">
        <v>391</v>
      </c>
      <c r="B34" s="72" t="s">
        <v>350</v>
      </c>
      <c r="C34" s="83">
        <v>0</v>
      </c>
      <c r="D34" s="83">
        <v>1438.83</v>
      </c>
      <c r="E34" s="94"/>
      <c r="F34" s="83">
        <v>1620</v>
      </c>
      <c r="G34" s="83">
        <v>0</v>
      </c>
      <c r="H34" s="83">
        <v>1613.37</v>
      </c>
      <c r="I34" s="13">
        <f t="shared" si="3"/>
        <v>2151.16</v>
      </c>
      <c r="J34" s="14"/>
      <c r="K34" s="83">
        <v>2260</v>
      </c>
      <c r="L34" s="94"/>
      <c r="M34" s="20" t="s">
        <v>968</v>
      </c>
      <c r="N34" s="20"/>
    </row>
    <row r="35" spans="1:15" ht="15" customHeight="1" x14ac:dyDescent="0.25">
      <c r="A35" s="11" t="s">
        <v>663</v>
      </c>
      <c r="B35" s="72" t="s">
        <v>769</v>
      </c>
      <c r="C35" s="83">
        <v>0</v>
      </c>
      <c r="D35" s="83">
        <v>40</v>
      </c>
      <c r="E35" s="94"/>
      <c r="F35" s="83">
        <v>100</v>
      </c>
      <c r="G35" s="83">
        <v>0</v>
      </c>
      <c r="H35" s="83">
        <v>63.2</v>
      </c>
      <c r="I35" s="13">
        <v>88.4</v>
      </c>
      <c r="J35" s="14"/>
      <c r="K35" s="83">
        <v>100</v>
      </c>
      <c r="L35" s="94"/>
      <c r="M35" s="22"/>
      <c r="N35" s="20"/>
    </row>
    <row r="36" spans="1:15" ht="15" customHeight="1" x14ac:dyDescent="0.25">
      <c r="A36" s="11" t="s">
        <v>392</v>
      </c>
      <c r="B36" s="72" t="s">
        <v>239</v>
      </c>
      <c r="C36" s="83">
        <v>0</v>
      </c>
      <c r="D36" s="83">
        <v>0</v>
      </c>
      <c r="E36" s="94"/>
      <c r="F36" s="83">
        <v>1500</v>
      </c>
      <c r="G36" s="83">
        <v>0</v>
      </c>
      <c r="H36" s="83">
        <v>1379.02</v>
      </c>
      <c r="I36" s="13">
        <f t="shared" si="3"/>
        <v>1838.6933333333332</v>
      </c>
      <c r="J36" s="14"/>
      <c r="K36" s="83">
        <v>1500</v>
      </c>
      <c r="L36" s="94"/>
      <c r="M36" s="169" t="s">
        <v>991</v>
      </c>
      <c r="N36" s="20"/>
    </row>
    <row r="37" spans="1:15" ht="15" customHeight="1" x14ac:dyDescent="0.25">
      <c r="A37" s="11" t="s">
        <v>393</v>
      </c>
      <c r="B37" s="41" t="s">
        <v>243</v>
      </c>
      <c r="C37" s="83">
        <v>500</v>
      </c>
      <c r="D37" s="83">
        <v>505.89</v>
      </c>
      <c r="E37" s="94"/>
      <c r="F37" s="83">
        <v>500</v>
      </c>
      <c r="G37" s="83">
        <v>0</v>
      </c>
      <c r="H37" s="13">
        <v>825</v>
      </c>
      <c r="I37" s="13">
        <v>345</v>
      </c>
      <c r="J37" s="14"/>
      <c r="K37" s="13">
        <v>400</v>
      </c>
      <c r="L37" s="75"/>
      <c r="M37" s="90"/>
      <c r="N37" s="20"/>
    </row>
    <row r="38" spans="1:15" ht="15" customHeight="1" x14ac:dyDescent="0.25">
      <c r="A38" s="11" t="s">
        <v>394</v>
      </c>
      <c r="B38" s="41" t="s">
        <v>246</v>
      </c>
      <c r="C38" s="83">
        <v>2290</v>
      </c>
      <c r="D38" s="83">
        <v>2096.84</v>
      </c>
      <c r="E38" s="94"/>
      <c r="F38" s="83">
        <v>2100</v>
      </c>
      <c r="G38" s="83">
        <v>0</v>
      </c>
      <c r="H38" s="13">
        <v>1548.45</v>
      </c>
      <c r="I38" s="13">
        <f>(H38/9)*12</f>
        <v>2064.6000000000004</v>
      </c>
      <c r="J38" s="14"/>
      <c r="K38" s="13">
        <v>2065</v>
      </c>
      <c r="L38" s="75"/>
      <c r="M38" s="20"/>
      <c r="N38" s="20"/>
    </row>
    <row r="39" spans="1:15" ht="15" customHeight="1" x14ac:dyDescent="0.25">
      <c r="A39" s="11" t="s">
        <v>687</v>
      </c>
      <c r="B39" s="41" t="s">
        <v>688</v>
      </c>
      <c r="C39" s="83">
        <v>0</v>
      </c>
      <c r="D39" s="83">
        <v>0</v>
      </c>
      <c r="E39" s="94"/>
      <c r="F39" s="83">
        <v>150</v>
      </c>
      <c r="G39" s="83">
        <v>0</v>
      </c>
      <c r="H39" s="13">
        <v>116</v>
      </c>
      <c r="I39" s="13">
        <f>(H39/9)*12</f>
        <v>154.66666666666669</v>
      </c>
      <c r="J39" s="14"/>
      <c r="K39" s="13">
        <v>1000</v>
      </c>
      <c r="L39" s="75"/>
      <c r="M39" s="22"/>
      <c r="N39" s="20"/>
    </row>
    <row r="40" spans="1:15" ht="15" customHeight="1" x14ac:dyDescent="0.25">
      <c r="A40" s="11" t="s">
        <v>395</v>
      </c>
      <c r="B40" s="41" t="s">
        <v>306</v>
      </c>
      <c r="C40" s="83">
        <v>5000</v>
      </c>
      <c r="D40" s="83">
        <v>4512.47</v>
      </c>
      <c r="E40" s="94"/>
      <c r="F40" s="83">
        <v>5000</v>
      </c>
      <c r="G40" s="83">
        <v>0</v>
      </c>
      <c r="H40" s="13">
        <v>1521.25</v>
      </c>
      <c r="I40" s="13">
        <v>5000</v>
      </c>
      <c r="J40" s="14"/>
      <c r="K40" s="13">
        <v>3000</v>
      </c>
      <c r="L40" s="75"/>
      <c r="M40" s="20"/>
      <c r="N40" s="20"/>
    </row>
    <row r="41" spans="1:15" ht="15" customHeight="1" x14ac:dyDescent="0.25">
      <c r="A41" s="11" t="s">
        <v>689</v>
      </c>
      <c r="B41" s="41" t="s">
        <v>690</v>
      </c>
      <c r="C41" s="83">
        <v>0</v>
      </c>
      <c r="D41" s="83">
        <v>0</v>
      </c>
      <c r="E41" s="94"/>
      <c r="F41" s="83">
        <v>0</v>
      </c>
      <c r="G41" s="83">
        <v>0</v>
      </c>
      <c r="H41" s="13">
        <v>0</v>
      </c>
      <c r="I41" s="13">
        <v>0</v>
      </c>
      <c r="J41" s="14"/>
      <c r="K41" s="13">
        <v>1200</v>
      </c>
      <c r="L41" s="75"/>
      <c r="M41" s="20" t="s">
        <v>964</v>
      </c>
    </row>
    <row r="42" spans="1:15" s="3" customFormat="1" ht="15.75" customHeight="1" thickBot="1" x14ac:dyDescent="0.3">
      <c r="A42" s="88" t="s">
        <v>780</v>
      </c>
      <c r="B42" s="88"/>
      <c r="C42" s="25">
        <f>SUM(C29:C41)</f>
        <v>7790</v>
      </c>
      <c r="D42" s="25">
        <f t="shared" ref="D42:K42" si="4">SUM(D29:D41)</f>
        <v>18932.61</v>
      </c>
      <c r="E42" s="93"/>
      <c r="F42" s="25">
        <f t="shared" si="4"/>
        <v>22910</v>
      </c>
      <c r="G42" s="25">
        <f t="shared" si="4"/>
        <v>0</v>
      </c>
      <c r="H42" s="25">
        <f t="shared" si="4"/>
        <v>14756.630000000001</v>
      </c>
      <c r="I42" s="25">
        <f t="shared" si="4"/>
        <v>21850.639999999999</v>
      </c>
      <c r="J42" s="26"/>
      <c r="K42" s="25">
        <f t="shared" si="4"/>
        <v>22340</v>
      </c>
      <c r="L42" s="93"/>
      <c r="M42" s="44"/>
      <c r="N42" s="44"/>
    </row>
    <row r="43" spans="1:15" s="9" customFormat="1" ht="24.95" customHeight="1" thickTop="1" x14ac:dyDescent="0.2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</row>
    <row r="44" spans="1:15" ht="15" customHeight="1" x14ac:dyDescent="0.25">
      <c r="A44" s="186" t="s">
        <v>782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20"/>
      <c r="O44" s="20"/>
    </row>
    <row r="45" spans="1:15" ht="15" customHeight="1" x14ac:dyDescent="0.25">
      <c r="A45" s="11" t="s">
        <v>396</v>
      </c>
      <c r="B45" s="41" t="s">
        <v>252</v>
      </c>
      <c r="C45" s="13">
        <v>750</v>
      </c>
      <c r="D45" s="13">
        <v>671.48</v>
      </c>
      <c r="E45" s="75"/>
      <c r="F45" s="13">
        <v>750</v>
      </c>
      <c r="G45" s="13">
        <v>0</v>
      </c>
      <c r="H45" s="13">
        <v>607.22</v>
      </c>
      <c r="I45" s="13">
        <v>750</v>
      </c>
      <c r="J45" s="14"/>
      <c r="K45" s="13">
        <v>750</v>
      </c>
      <c r="L45" s="75"/>
      <c r="M45" s="12"/>
      <c r="N45" s="20"/>
      <c r="O45" s="20"/>
    </row>
    <row r="46" spans="1:15" s="3" customFormat="1" ht="15.75" customHeight="1" thickBot="1" x14ac:dyDescent="0.3">
      <c r="A46" s="185" t="s">
        <v>783</v>
      </c>
      <c r="B46" s="185"/>
      <c r="C46" s="17">
        <f>SUM(C45)</f>
        <v>750</v>
      </c>
      <c r="D46" s="17">
        <f t="shared" ref="D46:K46" si="5">SUM(D45)</f>
        <v>671.48</v>
      </c>
      <c r="E46" s="77"/>
      <c r="F46" s="17">
        <f t="shared" si="5"/>
        <v>750</v>
      </c>
      <c r="G46" s="17">
        <f t="shared" si="5"/>
        <v>0</v>
      </c>
      <c r="H46" s="17">
        <f t="shared" si="5"/>
        <v>607.22</v>
      </c>
      <c r="I46" s="17">
        <f t="shared" si="5"/>
        <v>750</v>
      </c>
      <c r="J46" s="18"/>
      <c r="K46" s="17">
        <f t="shared" si="5"/>
        <v>750</v>
      </c>
      <c r="L46" s="77"/>
      <c r="M46" s="19"/>
      <c r="N46" s="44"/>
      <c r="O46" s="44"/>
    </row>
    <row r="47" spans="1:15" s="9" customFormat="1" ht="24.95" customHeight="1" thickTop="1" x14ac:dyDescent="0.2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</row>
    <row r="48" spans="1:15" ht="15" customHeight="1" x14ac:dyDescent="0.25">
      <c r="A48" s="186" t="s">
        <v>784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20"/>
      <c r="O48" s="20"/>
    </row>
    <row r="49" spans="1:15" ht="15" customHeight="1" x14ac:dyDescent="0.25">
      <c r="A49" s="11" t="s">
        <v>397</v>
      </c>
      <c r="B49" s="41" t="s">
        <v>258</v>
      </c>
      <c r="C49" s="13">
        <v>0</v>
      </c>
      <c r="D49" s="13">
        <v>665.98</v>
      </c>
      <c r="E49" s="75"/>
      <c r="F49" s="13">
        <v>500</v>
      </c>
      <c r="G49" s="13">
        <v>0</v>
      </c>
      <c r="H49" s="13">
        <v>2848.66</v>
      </c>
      <c r="I49" s="13">
        <v>3500</v>
      </c>
      <c r="J49" s="14"/>
      <c r="K49" s="13">
        <v>3500</v>
      </c>
      <c r="L49" s="75"/>
      <c r="M49" s="12"/>
      <c r="N49" s="20"/>
      <c r="O49" s="20"/>
    </row>
    <row r="50" spans="1:15" s="3" customFormat="1" ht="15.75" customHeight="1" thickBot="1" x14ac:dyDescent="0.3">
      <c r="A50" s="185" t="s">
        <v>785</v>
      </c>
      <c r="B50" s="185"/>
      <c r="C50" s="17">
        <f>SUM(C49)</f>
        <v>0</v>
      </c>
      <c r="D50" s="17">
        <f t="shared" ref="D50:K50" si="6">SUM(D49)</f>
        <v>665.98</v>
      </c>
      <c r="E50" s="77"/>
      <c r="F50" s="17">
        <f t="shared" si="6"/>
        <v>500</v>
      </c>
      <c r="G50" s="17">
        <f t="shared" si="6"/>
        <v>0</v>
      </c>
      <c r="H50" s="17">
        <f t="shared" si="6"/>
        <v>2848.66</v>
      </c>
      <c r="I50" s="17">
        <f t="shared" si="6"/>
        <v>3500</v>
      </c>
      <c r="J50" s="18"/>
      <c r="K50" s="17">
        <f t="shared" si="6"/>
        <v>3500</v>
      </c>
      <c r="L50" s="77"/>
      <c r="M50" s="19"/>
      <c r="N50" s="44"/>
      <c r="O50" s="44"/>
    </row>
    <row r="51" spans="1:15" s="9" customFormat="1" ht="24.95" customHeight="1" thickTop="1" x14ac:dyDescent="0.2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</row>
    <row r="52" spans="1:15" ht="15" customHeight="1" x14ac:dyDescent="0.25">
      <c r="A52" s="186" t="s">
        <v>786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1"/>
      <c r="O52" s="20"/>
    </row>
    <row r="53" spans="1:15" s="20" customFormat="1" ht="15" customHeight="1" x14ac:dyDescent="0.2">
      <c r="A53" s="11" t="s">
        <v>1004</v>
      </c>
      <c r="B53" s="41" t="s">
        <v>262</v>
      </c>
      <c r="C53" s="83">
        <v>0</v>
      </c>
      <c r="D53" s="83">
        <v>0</v>
      </c>
      <c r="E53" s="84"/>
      <c r="F53" s="83">
        <v>0</v>
      </c>
      <c r="G53" s="83">
        <v>0</v>
      </c>
      <c r="H53" s="83">
        <v>0</v>
      </c>
      <c r="I53" s="13">
        <v>0</v>
      </c>
      <c r="J53" s="84"/>
      <c r="K53" s="83">
        <v>700</v>
      </c>
      <c r="L53" s="79"/>
      <c r="M53" s="80"/>
      <c r="N53" s="80"/>
    </row>
    <row r="54" spans="1:15" ht="15" customHeight="1" x14ac:dyDescent="0.25">
      <c r="A54" s="11" t="s">
        <v>398</v>
      </c>
      <c r="B54" s="41" t="s">
        <v>321</v>
      </c>
      <c r="C54" s="83">
        <v>1000</v>
      </c>
      <c r="D54" s="83">
        <v>888.72</v>
      </c>
      <c r="E54" s="94"/>
      <c r="F54" s="83">
        <v>750</v>
      </c>
      <c r="G54" s="83">
        <v>0</v>
      </c>
      <c r="H54" s="13">
        <v>0</v>
      </c>
      <c r="I54" s="13">
        <v>750</v>
      </c>
      <c r="J54" s="14"/>
      <c r="K54" s="13">
        <v>750</v>
      </c>
      <c r="L54" s="75"/>
      <c r="M54" s="12"/>
      <c r="N54" s="20"/>
      <c r="O54" s="20"/>
    </row>
    <row r="55" spans="1:15" ht="15" customHeight="1" x14ac:dyDescent="0.25">
      <c r="A55" s="11" t="s">
        <v>399</v>
      </c>
      <c r="B55" s="41" t="s">
        <v>369</v>
      </c>
      <c r="C55" s="13">
        <v>400</v>
      </c>
      <c r="D55" s="13">
        <v>239.92</v>
      </c>
      <c r="E55" s="75"/>
      <c r="F55" s="13">
        <v>400</v>
      </c>
      <c r="G55" s="13">
        <v>0</v>
      </c>
      <c r="H55" s="13">
        <v>572.78</v>
      </c>
      <c r="I55" s="13">
        <v>572.78</v>
      </c>
      <c r="J55" s="14"/>
      <c r="K55" s="13">
        <v>600</v>
      </c>
      <c r="L55" s="75"/>
      <c r="M55" s="12"/>
      <c r="N55" s="20"/>
      <c r="O55" s="20"/>
    </row>
    <row r="56" spans="1:15" s="3" customFormat="1" ht="15.75" customHeight="1" thickBot="1" x14ac:dyDescent="0.3">
      <c r="A56" s="185" t="s">
        <v>787</v>
      </c>
      <c r="B56" s="185"/>
      <c r="C56" s="25">
        <f>SUM(C53:C55)</f>
        <v>1400</v>
      </c>
      <c r="D56" s="25">
        <f>SUM(D53:D55)</f>
        <v>1128.6400000000001</v>
      </c>
      <c r="E56" s="93"/>
      <c r="F56" s="25">
        <f>SUM(F53:F55)</f>
        <v>1150</v>
      </c>
      <c r="G56" s="25">
        <f t="shared" ref="G56:K56" si="7">SUM(G53:G55)</f>
        <v>0</v>
      </c>
      <c r="H56" s="25">
        <f t="shared" si="7"/>
        <v>572.78</v>
      </c>
      <c r="I56" s="25">
        <f t="shared" si="7"/>
        <v>1322.78</v>
      </c>
      <c r="J56" s="26"/>
      <c r="K56" s="25">
        <f t="shared" si="7"/>
        <v>2050</v>
      </c>
      <c r="L56" s="93"/>
      <c r="M56" s="27"/>
      <c r="N56" s="44"/>
      <c r="O56" s="44"/>
    </row>
    <row r="57" spans="1:15" s="9" customFormat="1" ht="24.95" customHeight="1" thickTop="1" x14ac:dyDescent="0.2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</row>
    <row r="58" spans="1:15" s="7" customFormat="1" ht="18.75" x14ac:dyDescent="0.3">
      <c r="A58" s="189" t="s">
        <v>771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</row>
    <row r="59" spans="1:15" s="7" customFormat="1" ht="18.75" x14ac:dyDescent="0.3">
      <c r="A59" s="189" t="s">
        <v>772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</row>
    <row r="60" spans="1:15" s="7" customFormat="1" ht="18.75" x14ac:dyDescent="0.3">
      <c r="A60" s="189" t="s">
        <v>876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</row>
    <row r="61" spans="1:15" s="9" customFormat="1" ht="50.1" customHeight="1" x14ac:dyDescent="0.25">
      <c r="A61" s="190"/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</row>
    <row r="62" spans="1:15" s="20" customFormat="1" ht="15.75" customHeight="1" x14ac:dyDescent="0.2">
      <c r="A62" s="183" t="s">
        <v>966</v>
      </c>
      <c r="B62" s="183"/>
      <c r="C62" s="191">
        <v>2020</v>
      </c>
      <c r="D62" s="191"/>
      <c r="E62" s="45"/>
      <c r="F62" s="191">
        <v>2021</v>
      </c>
      <c r="G62" s="191"/>
      <c r="H62" s="191"/>
      <c r="I62" s="191"/>
      <c r="J62" s="46"/>
      <c r="K62" s="47" t="s">
        <v>650</v>
      </c>
      <c r="L62" s="46"/>
      <c r="M62" s="192" t="s">
        <v>795</v>
      </c>
    </row>
    <row r="63" spans="1:15" s="20" customFormat="1" ht="12.75" x14ac:dyDescent="0.2">
      <c r="A63" s="183"/>
      <c r="B63" s="183"/>
      <c r="C63" s="48" t="s">
        <v>1</v>
      </c>
      <c r="D63" s="48" t="s">
        <v>653</v>
      </c>
      <c r="E63" s="49"/>
      <c r="F63" s="48" t="s">
        <v>1</v>
      </c>
      <c r="G63" s="48" t="s">
        <v>2</v>
      </c>
      <c r="H63" s="48" t="s">
        <v>954</v>
      </c>
      <c r="I63" s="48" t="s">
        <v>3</v>
      </c>
      <c r="J63" s="49"/>
      <c r="K63" s="50" t="s">
        <v>4</v>
      </c>
      <c r="L63" s="49"/>
      <c r="M63" s="192"/>
    </row>
    <row r="64" spans="1:15" s="9" customFormat="1" ht="24.95" customHeight="1" x14ac:dyDescent="0.25">
      <c r="A64" s="194" t="s">
        <v>0</v>
      </c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</row>
    <row r="65" spans="1:15" ht="15" customHeight="1" x14ac:dyDescent="0.25">
      <c r="A65" s="186" t="s">
        <v>791</v>
      </c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20"/>
      <c r="O65" s="20"/>
    </row>
    <row r="66" spans="1:15" x14ac:dyDescent="0.25">
      <c r="A66" s="11" t="s">
        <v>400</v>
      </c>
      <c r="B66" s="41" t="s">
        <v>401</v>
      </c>
      <c r="C66" s="73">
        <v>0</v>
      </c>
      <c r="D66" s="73">
        <v>0</v>
      </c>
      <c r="E66" s="75"/>
      <c r="F66" s="13">
        <v>0</v>
      </c>
      <c r="G66" s="13">
        <v>0</v>
      </c>
      <c r="H66" s="13">
        <v>0</v>
      </c>
      <c r="I66" s="13">
        <v>2000</v>
      </c>
      <c r="J66" s="14"/>
      <c r="K66" s="13">
        <v>5000</v>
      </c>
      <c r="L66" s="75"/>
      <c r="M66" s="168" t="s">
        <v>969</v>
      </c>
      <c r="O66" s="22"/>
    </row>
    <row r="67" spans="1:15" s="3" customFormat="1" ht="15.75" customHeight="1" thickBot="1" x14ac:dyDescent="0.3">
      <c r="A67" s="185" t="s">
        <v>792</v>
      </c>
      <c r="B67" s="185"/>
      <c r="C67" s="92">
        <f>SUM(C66)</f>
        <v>0</v>
      </c>
      <c r="D67" s="92">
        <f t="shared" ref="D67:K67" si="8">SUM(D66)</f>
        <v>0</v>
      </c>
      <c r="E67" s="77"/>
      <c r="F67" s="17">
        <f t="shared" si="8"/>
        <v>0</v>
      </c>
      <c r="G67" s="17">
        <f t="shared" si="8"/>
        <v>0</v>
      </c>
      <c r="H67" s="17">
        <f t="shared" si="8"/>
        <v>0</v>
      </c>
      <c r="I67" s="17">
        <f t="shared" si="8"/>
        <v>2000</v>
      </c>
      <c r="J67" s="18"/>
      <c r="K67" s="17">
        <f t="shared" si="8"/>
        <v>5000</v>
      </c>
      <c r="L67" s="77"/>
      <c r="M67" s="19"/>
      <c r="N67" s="44"/>
      <c r="O67" s="44"/>
    </row>
    <row r="68" spans="1:15" s="9" customFormat="1" ht="24.95" customHeight="1" thickTop="1" x14ac:dyDescent="0.25">
      <c r="A68" s="196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</row>
    <row r="69" spans="1:15" ht="15" customHeight="1" x14ac:dyDescent="0.25">
      <c r="A69" s="186" t="s">
        <v>836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20"/>
      <c r="O69" s="20"/>
    </row>
    <row r="70" spans="1:15" ht="15" customHeight="1" x14ac:dyDescent="0.25">
      <c r="A70" s="11" t="s">
        <v>402</v>
      </c>
      <c r="B70" s="41" t="s">
        <v>403</v>
      </c>
      <c r="C70" s="73">
        <v>0</v>
      </c>
      <c r="D70" s="73">
        <v>0</v>
      </c>
      <c r="E70" s="75"/>
      <c r="F70" s="13">
        <v>0</v>
      </c>
      <c r="G70" s="13">
        <v>0</v>
      </c>
      <c r="H70" s="13">
        <v>0</v>
      </c>
      <c r="I70" s="13">
        <v>0</v>
      </c>
      <c r="J70" s="14"/>
      <c r="K70" s="13"/>
      <c r="L70" s="75"/>
      <c r="M70" s="12"/>
      <c r="N70" s="20"/>
      <c r="O70" s="20"/>
    </row>
    <row r="71" spans="1:15" s="3" customFormat="1" ht="15.75" customHeight="1" thickBot="1" x14ac:dyDescent="0.3">
      <c r="A71" s="185" t="s">
        <v>837</v>
      </c>
      <c r="B71" s="185"/>
      <c r="C71" s="92">
        <f>SUM(C70)</f>
        <v>0</v>
      </c>
      <c r="D71" s="92">
        <f t="shared" ref="D71:K71" si="9">SUM(D70)</f>
        <v>0</v>
      </c>
      <c r="E71" s="77"/>
      <c r="F71" s="17">
        <f t="shared" si="9"/>
        <v>0</v>
      </c>
      <c r="G71" s="17">
        <f t="shared" si="9"/>
        <v>0</v>
      </c>
      <c r="H71" s="17">
        <f t="shared" si="9"/>
        <v>0</v>
      </c>
      <c r="I71" s="17">
        <f t="shared" si="9"/>
        <v>0</v>
      </c>
      <c r="J71" s="18"/>
      <c r="K71" s="17">
        <f t="shared" si="9"/>
        <v>0</v>
      </c>
      <c r="L71" s="77"/>
      <c r="M71" s="19"/>
      <c r="N71" s="44"/>
      <c r="O71" s="44"/>
    </row>
    <row r="72" spans="1:15" s="9" customFormat="1" ht="24.95" customHeight="1" thickTop="1" x14ac:dyDescent="0.25">
      <c r="A72" s="196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</row>
    <row r="73" spans="1:15" ht="15.75" customHeight="1" thickBot="1" x14ac:dyDescent="0.3">
      <c r="A73" s="183" t="s">
        <v>875</v>
      </c>
      <c r="B73" s="183"/>
      <c r="C73" s="58">
        <f>C22+C26+C42+C46+C50+C56+C67+C71</f>
        <v>178798</v>
      </c>
      <c r="D73" s="58">
        <f>D22+D26+D42+D46+D50+D56+D67+D71</f>
        <v>222765.78000000003</v>
      </c>
      <c r="E73" s="76"/>
      <c r="F73" s="58">
        <f>F22+F26+F42+F46+F50+F56+F67+F71</f>
        <v>355745</v>
      </c>
      <c r="G73" s="58">
        <f t="shared" ref="G73:I73" si="10">G22+G26+G42+G46+G50+G56+G67+G71</f>
        <v>0</v>
      </c>
      <c r="H73" s="58">
        <f t="shared" si="10"/>
        <v>221458.22000000003</v>
      </c>
      <c r="I73" s="58">
        <f t="shared" si="10"/>
        <v>316272.83304605266</v>
      </c>
      <c r="J73" s="59"/>
      <c r="K73" s="58">
        <f>K22+K26+K42+K46+K50+K56+K67+K71</f>
        <v>383456</v>
      </c>
      <c r="L73" s="76"/>
      <c r="M73" s="12"/>
      <c r="N73" s="20"/>
      <c r="O73" s="20"/>
    </row>
    <row r="74" spans="1:15" ht="15" customHeight="1" thickTop="1" x14ac:dyDescent="0.25">
      <c r="A74" s="11"/>
      <c r="B74" s="11"/>
      <c r="C74" s="91"/>
      <c r="D74" s="91"/>
      <c r="E74" s="91"/>
      <c r="F74" s="91"/>
      <c r="G74" s="91"/>
      <c r="H74" s="91"/>
      <c r="I74" s="91"/>
      <c r="J74" s="91"/>
      <c r="K74" s="13"/>
      <c r="L74" s="14"/>
      <c r="M74" s="20"/>
      <c r="N74" s="20"/>
    </row>
    <row r="75" spans="1:15" ht="15" customHeight="1" x14ac:dyDescent="0.25">
      <c r="A75" s="20"/>
      <c r="B75" s="20"/>
      <c r="C75" s="20"/>
      <c r="D75" s="29"/>
      <c r="E75" s="29"/>
      <c r="F75" s="29"/>
      <c r="G75" s="29"/>
      <c r="H75" s="29"/>
      <c r="I75" s="29"/>
      <c r="J75" s="29"/>
      <c r="K75" s="29"/>
      <c r="L75" s="29"/>
      <c r="M75" s="23"/>
      <c r="N75" s="20"/>
      <c r="O75" s="20"/>
    </row>
    <row r="76" spans="1:15" ht="15" customHeight="1" x14ac:dyDescent="0.25">
      <c r="A76" s="20"/>
      <c r="B76" s="20"/>
      <c r="C76" s="20"/>
      <c r="D76" s="29"/>
      <c r="E76" s="29"/>
      <c r="F76" s="29"/>
      <c r="G76" s="29"/>
      <c r="H76" s="29"/>
      <c r="I76" s="29"/>
      <c r="J76" s="29"/>
      <c r="K76" s="29"/>
      <c r="L76" s="29"/>
      <c r="M76" s="23"/>
      <c r="N76" s="20"/>
      <c r="O76" s="20"/>
    </row>
    <row r="77" spans="1:15" ht="15" customHeight="1" x14ac:dyDescent="0.25">
      <c r="A77" s="20"/>
      <c r="B77" s="20"/>
      <c r="C77" s="20"/>
      <c r="D77" s="29"/>
      <c r="E77" s="29"/>
      <c r="F77" s="29"/>
      <c r="G77" s="29"/>
      <c r="H77" s="29"/>
      <c r="I77" s="29"/>
      <c r="J77" s="29"/>
      <c r="K77" s="29"/>
      <c r="L77" s="29"/>
      <c r="M77" s="23"/>
      <c r="N77" s="20"/>
      <c r="O77" s="20"/>
    </row>
    <row r="78" spans="1:15" ht="15" customHeight="1" x14ac:dyDescent="0.25">
      <c r="A78" s="20"/>
      <c r="B78" s="20"/>
      <c r="C78" s="20"/>
      <c r="D78" s="29"/>
      <c r="E78" s="29"/>
      <c r="F78" s="29"/>
      <c r="G78" s="29"/>
      <c r="H78" s="29"/>
      <c r="I78" s="29"/>
      <c r="J78" s="29"/>
      <c r="K78" s="29"/>
      <c r="L78" s="29"/>
      <c r="M78" s="23"/>
      <c r="N78" s="20"/>
      <c r="O78" s="20"/>
    </row>
    <row r="79" spans="1:15" ht="15" customHeight="1" x14ac:dyDescent="0.25">
      <c r="A79" s="20"/>
      <c r="B79" s="20"/>
      <c r="C79" s="20"/>
      <c r="D79" s="29"/>
      <c r="E79" s="29"/>
      <c r="F79" s="29"/>
      <c r="G79" s="29"/>
      <c r="H79" s="29"/>
      <c r="I79" s="29"/>
      <c r="J79" s="29"/>
      <c r="K79" s="29"/>
      <c r="L79" s="29"/>
      <c r="M79" s="23"/>
      <c r="N79" s="20"/>
      <c r="O79" s="20"/>
    </row>
    <row r="80" spans="1:15" ht="15" customHeight="1" x14ac:dyDescent="0.25">
      <c r="A80" s="20"/>
      <c r="B80" s="20"/>
      <c r="C80" s="20"/>
      <c r="D80" s="29"/>
      <c r="E80" s="29"/>
      <c r="F80" s="29"/>
      <c r="G80" s="29"/>
      <c r="H80" s="29"/>
      <c r="I80" s="29"/>
      <c r="J80" s="29"/>
      <c r="K80" s="29"/>
      <c r="L80" s="29"/>
      <c r="M80" s="23"/>
      <c r="N80" s="20"/>
      <c r="O80" s="20"/>
    </row>
    <row r="81" spans="1:15" ht="15" customHeight="1" x14ac:dyDescent="0.25">
      <c r="A81" s="20"/>
      <c r="B81" s="20"/>
      <c r="C81" s="20"/>
      <c r="D81" s="29"/>
      <c r="E81" s="29"/>
      <c r="F81" s="29"/>
      <c r="G81" s="29"/>
      <c r="H81" s="29"/>
      <c r="I81" s="29"/>
      <c r="J81" s="29"/>
      <c r="K81" s="29"/>
      <c r="L81" s="29"/>
      <c r="M81" s="23"/>
      <c r="N81" s="20"/>
      <c r="O81" s="20"/>
    </row>
    <row r="82" spans="1:15" ht="15" customHeight="1" x14ac:dyDescent="0.25">
      <c r="A82" s="20"/>
      <c r="B82" s="20"/>
      <c r="C82" s="20"/>
      <c r="D82" s="29"/>
      <c r="E82" s="29"/>
      <c r="F82" s="29"/>
      <c r="G82" s="29"/>
      <c r="H82" s="29"/>
      <c r="I82" s="29"/>
      <c r="J82" s="29"/>
      <c r="K82" s="29"/>
      <c r="L82" s="29"/>
      <c r="M82" s="23"/>
      <c r="N82" s="20"/>
      <c r="O82" s="20"/>
    </row>
    <row r="83" spans="1:15" ht="15" customHeight="1" x14ac:dyDescent="0.25">
      <c r="A83" s="20"/>
      <c r="B83" s="20"/>
      <c r="C83" s="20"/>
      <c r="D83" s="29"/>
      <c r="E83" s="29"/>
      <c r="F83" s="29"/>
      <c r="G83" s="29"/>
      <c r="H83" s="29"/>
      <c r="I83" s="29"/>
      <c r="J83" s="29"/>
      <c r="K83" s="29"/>
      <c r="L83" s="29"/>
      <c r="M83" s="23"/>
      <c r="N83" s="20"/>
      <c r="O83" s="20"/>
    </row>
    <row r="84" spans="1:15" ht="15" customHeight="1" x14ac:dyDescent="0.25">
      <c r="A84" s="20"/>
      <c r="B84" s="20"/>
      <c r="C84" s="20"/>
      <c r="D84" s="29"/>
      <c r="E84" s="29"/>
      <c r="F84" s="29"/>
      <c r="G84" s="29"/>
      <c r="H84" s="29"/>
      <c r="I84" s="29"/>
      <c r="J84" s="29"/>
      <c r="K84" s="29"/>
      <c r="L84" s="29"/>
      <c r="M84" s="23"/>
      <c r="N84" s="20"/>
      <c r="O84" s="20"/>
    </row>
    <row r="85" spans="1:15" ht="15" customHeight="1" x14ac:dyDescent="0.25">
      <c r="A85" s="20"/>
      <c r="B85" s="20"/>
      <c r="C85" s="20"/>
      <c r="D85" s="29"/>
      <c r="E85" s="29"/>
      <c r="F85" s="29"/>
      <c r="G85" s="29"/>
      <c r="H85" s="29"/>
      <c r="I85" s="29"/>
      <c r="J85" s="29"/>
      <c r="K85" s="29"/>
      <c r="L85" s="29"/>
      <c r="M85" s="23"/>
      <c r="N85" s="20"/>
      <c r="O85" s="20"/>
    </row>
    <row r="86" spans="1:15" ht="15" customHeight="1" x14ac:dyDescent="0.25">
      <c r="A86" s="20"/>
      <c r="B86" s="20"/>
      <c r="C86" s="20"/>
      <c r="D86" s="29"/>
      <c r="E86" s="29"/>
      <c r="F86" s="29"/>
      <c r="G86" s="29"/>
      <c r="H86" s="29"/>
      <c r="I86" s="29"/>
      <c r="J86" s="29"/>
      <c r="K86" s="29"/>
      <c r="L86" s="29"/>
      <c r="M86" s="23"/>
      <c r="N86" s="20"/>
      <c r="O86" s="20"/>
    </row>
    <row r="87" spans="1:15" ht="15" customHeight="1" x14ac:dyDescent="0.25">
      <c r="A87" s="20"/>
      <c r="B87" s="20"/>
      <c r="C87" s="20"/>
      <c r="D87" s="29"/>
      <c r="E87" s="29"/>
      <c r="F87" s="29"/>
      <c r="G87" s="29"/>
      <c r="H87" s="29"/>
      <c r="I87" s="29"/>
      <c r="J87" s="29"/>
      <c r="K87" s="29"/>
      <c r="L87" s="29"/>
      <c r="M87" s="23"/>
      <c r="N87" s="20"/>
      <c r="O87" s="20"/>
    </row>
    <row r="88" spans="1:15" ht="15" customHeight="1" x14ac:dyDescent="0.25">
      <c r="A88" s="20"/>
      <c r="B88" s="20"/>
      <c r="C88" s="20"/>
      <c r="D88" s="29"/>
      <c r="E88" s="29"/>
      <c r="F88" s="29"/>
      <c r="G88" s="29"/>
      <c r="H88" s="29"/>
      <c r="I88" s="29"/>
      <c r="J88" s="29"/>
      <c r="K88" s="29"/>
      <c r="L88" s="29"/>
      <c r="M88" s="23"/>
      <c r="N88" s="20"/>
      <c r="O88" s="20"/>
    </row>
    <row r="89" spans="1:15" ht="15" customHeight="1" x14ac:dyDescent="0.25">
      <c r="A89" s="20"/>
      <c r="B89" s="20"/>
      <c r="C89" s="20"/>
      <c r="D89" s="29"/>
      <c r="E89" s="29"/>
      <c r="F89" s="29"/>
      <c r="G89" s="29"/>
      <c r="H89" s="29"/>
      <c r="I89" s="29"/>
      <c r="J89" s="29"/>
      <c r="K89" s="29"/>
      <c r="L89" s="29"/>
      <c r="M89" s="23"/>
      <c r="N89" s="20"/>
      <c r="O89" s="20"/>
    </row>
    <row r="90" spans="1:15" ht="15" customHeight="1" x14ac:dyDescent="0.25">
      <c r="A90" s="20"/>
      <c r="B90" s="20"/>
      <c r="C90" s="20"/>
      <c r="D90" s="29"/>
      <c r="E90" s="29"/>
      <c r="F90" s="29"/>
      <c r="G90" s="29"/>
      <c r="H90" s="29"/>
      <c r="I90" s="29"/>
      <c r="J90" s="29"/>
      <c r="K90" s="29"/>
      <c r="L90" s="29"/>
      <c r="M90" s="23"/>
      <c r="N90" s="20"/>
      <c r="O90" s="20"/>
    </row>
    <row r="91" spans="1:15" ht="15" customHeight="1" x14ac:dyDescent="0.25">
      <c r="A91" s="20"/>
      <c r="B91" s="20"/>
      <c r="C91" s="20"/>
      <c r="D91" s="29"/>
      <c r="E91" s="29"/>
      <c r="F91" s="29"/>
      <c r="G91" s="29"/>
      <c r="H91" s="29"/>
      <c r="I91" s="29"/>
      <c r="J91" s="29"/>
      <c r="K91" s="29"/>
      <c r="L91" s="29"/>
      <c r="M91" s="23"/>
      <c r="N91" s="20"/>
      <c r="O91" s="20"/>
    </row>
    <row r="92" spans="1:15" ht="15" customHeight="1" x14ac:dyDescent="0.25">
      <c r="A92" s="20"/>
      <c r="B92" s="20"/>
      <c r="C92" s="20"/>
      <c r="D92" s="29"/>
      <c r="E92" s="29"/>
      <c r="F92" s="29"/>
      <c r="G92" s="29"/>
      <c r="H92" s="29"/>
      <c r="I92" s="29"/>
      <c r="J92" s="29"/>
      <c r="K92" s="29"/>
      <c r="L92" s="29"/>
      <c r="M92" s="23"/>
      <c r="N92" s="20"/>
      <c r="O92" s="20"/>
    </row>
    <row r="93" spans="1:15" ht="15" customHeight="1" x14ac:dyDescent="0.25">
      <c r="A93" s="20"/>
      <c r="B93" s="20"/>
      <c r="C93" s="20"/>
      <c r="D93" s="29"/>
      <c r="E93" s="29"/>
      <c r="F93" s="29"/>
      <c r="G93" s="29"/>
      <c r="H93" s="29"/>
      <c r="I93" s="29"/>
      <c r="J93" s="29"/>
      <c r="K93" s="29"/>
      <c r="L93" s="29"/>
      <c r="M93" s="23"/>
      <c r="N93" s="20"/>
      <c r="O93" s="20"/>
    </row>
    <row r="94" spans="1:15" ht="15" customHeight="1" x14ac:dyDescent="0.25">
      <c r="A94" s="20"/>
      <c r="B94" s="20"/>
      <c r="C94" s="20"/>
      <c r="D94" s="29"/>
      <c r="E94" s="29"/>
      <c r="F94" s="29"/>
      <c r="G94" s="29"/>
      <c r="H94" s="29"/>
      <c r="I94" s="29"/>
      <c r="J94" s="29"/>
      <c r="K94" s="29"/>
      <c r="L94" s="29"/>
      <c r="M94" s="23"/>
      <c r="N94" s="20"/>
      <c r="O94" s="20"/>
    </row>
    <row r="95" spans="1:15" ht="15" customHeight="1" x14ac:dyDescent="0.25">
      <c r="A95" s="20"/>
      <c r="B95" s="20"/>
      <c r="C95" s="20"/>
      <c r="D95" s="29"/>
      <c r="E95" s="29"/>
      <c r="F95" s="29"/>
      <c r="G95" s="29"/>
      <c r="H95" s="29"/>
      <c r="I95" s="29"/>
      <c r="J95" s="29"/>
      <c r="K95" s="29"/>
      <c r="L95" s="29"/>
      <c r="M95" s="23"/>
      <c r="N95" s="20"/>
      <c r="O95" s="20"/>
    </row>
    <row r="96" spans="1:15" ht="15" customHeight="1" x14ac:dyDescent="0.25">
      <c r="A96" s="20"/>
      <c r="B96" s="20"/>
      <c r="C96" s="20"/>
      <c r="D96" s="29"/>
      <c r="E96" s="29"/>
      <c r="F96" s="29"/>
      <c r="G96" s="29"/>
      <c r="H96" s="29"/>
      <c r="I96" s="29"/>
      <c r="J96" s="29"/>
      <c r="K96" s="29"/>
      <c r="L96" s="29"/>
      <c r="M96" s="23"/>
      <c r="N96" s="20"/>
      <c r="O96" s="20"/>
    </row>
    <row r="97" spans="1:15" ht="15" customHeight="1" x14ac:dyDescent="0.25">
      <c r="A97" s="20"/>
      <c r="B97" s="20"/>
      <c r="C97" s="20"/>
      <c r="D97" s="29"/>
      <c r="E97" s="29"/>
      <c r="F97" s="29"/>
      <c r="G97" s="29"/>
      <c r="H97" s="29"/>
      <c r="I97" s="29"/>
      <c r="J97" s="29"/>
      <c r="K97" s="29"/>
      <c r="L97" s="29"/>
      <c r="M97" s="23"/>
      <c r="N97" s="20"/>
      <c r="O97" s="20"/>
    </row>
    <row r="98" spans="1:15" ht="15" customHeight="1" x14ac:dyDescent="0.25">
      <c r="A98" s="20"/>
      <c r="B98" s="20"/>
      <c r="C98" s="20"/>
      <c r="D98" s="29"/>
      <c r="E98" s="29"/>
      <c r="F98" s="29"/>
      <c r="G98" s="29"/>
      <c r="H98" s="29"/>
      <c r="I98" s="29"/>
      <c r="J98" s="29"/>
      <c r="K98" s="29"/>
      <c r="L98" s="29"/>
      <c r="M98" s="23"/>
      <c r="N98" s="20"/>
      <c r="O98" s="20"/>
    </row>
    <row r="99" spans="1:15" ht="15" customHeight="1" x14ac:dyDescent="0.25">
      <c r="A99" s="20"/>
      <c r="B99" s="20"/>
      <c r="C99" s="20"/>
      <c r="D99" s="29"/>
      <c r="E99" s="29"/>
      <c r="F99" s="29"/>
      <c r="G99" s="29"/>
      <c r="H99" s="29"/>
      <c r="I99" s="29"/>
      <c r="J99" s="29"/>
      <c r="K99" s="29"/>
      <c r="L99" s="29"/>
      <c r="M99" s="23"/>
      <c r="N99" s="20"/>
      <c r="O99" s="20"/>
    </row>
    <row r="100" spans="1:15" ht="15" customHeight="1" x14ac:dyDescent="0.25">
      <c r="A100" s="20"/>
      <c r="B100" s="20"/>
      <c r="C100" s="20"/>
      <c r="D100" s="29"/>
      <c r="E100" s="29"/>
      <c r="F100" s="29"/>
      <c r="G100" s="29"/>
      <c r="H100" s="29"/>
      <c r="I100" s="29"/>
      <c r="J100" s="29"/>
      <c r="K100" s="29"/>
      <c r="L100" s="29"/>
      <c r="M100" s="23"/>
      <c r="N100" s="20"/>
      <c r="O100" s="20"/>
    </row>
    <row r="101" spans="1:15" ht="15" customHeight="1" x14ac:dyDescent="0.25">
      <c r="A101" s="20"/>
      <c r="B101" s="20"/>
      <c r="C101" s="20"/>
      <c r="D101" s="29"/>
      <c r="E101" s="29"/>
      <c r="F101" s="29"/>
      <c r="G101" s="29"/>
      <c r="H101" s="29"/>
      <c r="I101" s="29"/>
      <c r="J101" s="29"/>
      <c r="K101" s="29"/>
      <c r="L101" s="29"/>
      <c r="M101" s="23"/>
      <c r="N101" s="20"/>
      <c r="O101" s="20"/>
    </row>
    <row r="102" spans="1:15" ht="15" customHeight="1" x14ac:dyDescent="0.25">
      <c r="A102" s="20"/>
      <c r="B102" s="20"/>
      <c r="C102" s="20"/>
      <c r="D102" s="29"/>
      <c r="E102" s="29"/>
      <c r="F102" s="29"/>
      <c r="G102" s="29"/>
      <c r="H102" s="29"/>
      <c r="I102" s="29"/>
      <c r="J102" s="29"/>
      <c r="K102" s="29"/>
      <c r="L102" s="29"/>
      <c r="M102" s="23"/>
      <c r="N102" s="20"/>
      <c r="O102" s="20"/>
    </row>
    <row r="103" spans="1:15" ht="15" customHeight="1" x14ac:dyDescent="0.25">
      <c r="A103" s="20"/>
      <c r="B103" s="20"/>
      <c r="C103" s="20"/>
      <c r="D103" s="29"/>
      <c r="E103" s="29"/>
      <c r="F103" s="29"/>
      <c r="G103" s="29"/>
      <c r="H103" s="29"/>
      <c r="I103" s="29"/>
      <c r="J103" s="29"/>
      <c r="K103" s="29"/>
      <c r="L103" s="29"/>
      <c r="M103" s="23"/>
      <c r="N103" s="20"/>
      <c r="O103" s="20"/>
    </row>
    <row r="104" spans="1:15" ht="15" customHeight="1" x14ac:dyDescent="0.25">
      <c r="A104" s="20"/>
      <c r="B104" s="20"/>
      <c r="C104" s="20"/>
      <c r="D104" s="29"/>
      <c r="E104" s="29"/>
      <c r="F104" s="29"/>
      <c r="G104" s="29"/>
      <c r="H104" s="29"/>
      <c r="I104" s="29"/>
      <c r="J104" s="29"/>
      <c r="K104" s="29"/>
      <c r="L104" s="29"/>
      <c r="M104" s="23"/>
      <c r="N104" s="20"/>
      <c r="O104" s="20"/>
    </row>
    <row r="105" spans="1:15" ht="15" customHeight="1" x14ac:dyDescent="0.25">
      <c r="A105" s="20"/>
      <c r="B105" s="20"/>
      <c r="C105" s="20"/>
      <c r="D105" s="29"/>
      <c r="E105" s="29"/>
      <c r="F105" s="29"/>
      <c r="G105" s="29"/>
      <c r="H105" s="29"/>
      <c r="I105" s="29"/>
      <c r="J105" s="29"/>
      <c r="K105" s="29"/>
      <c r="L105" s="29"/>
      <c r="M105" s="23"/>
      <c r="N105" s="20"/>
      <c r="O105" s="20"/>
    </row>
    <row r="106" spans="1:15" ht="15" customHeight="1" x14ac:dyDescent="0.25">
      <c r="A106" s="20"/>
      <c r="B106" s="20"/>
      <c r="C106" s="20"/>
      <c r="D106" s="29"/>
      <c r="E106" s="29"/>
      <c r="F106" s="29"/>
      <c r="G106" s="29"/>
      <c r="H106" s="29"/>
      <c r="I106" s="29"/>
      <c r="J106" s="29"/>
      <c r="K106" s="29"/>
      <c r="L106" s="29"/>
      <c r="M106" s="23"/>
      <c r="N106" s="20"/>
      <c r="O106" s="20"/>
    </row>
    <row r="107" spans="1:15" ht="15" customHeight="1" x14ac:dyDescent="0.25">
      <c r="A107" s="20"/>
      <c r="B107" s="20"/>
      <c r="C107" s="20"/>
      <c r="D107" s="29"/>
      <c r="E107" s="29"/>
      <c r="F107" s="29"/>
      <c r="G107" s="29"/>
      <c r="H107" s="29"/>
      <c r="I107" s="29"/>
      <c r="J107" s="29"/>
      <c r="K107" s="29"/>
      <c r="L107" s="29"/>
      <c r="M107" s="23"/>
      <c r="N107" s="20"/>
      <c r="O107" s="20"/>
    </row>
    <row r="108" spans="1:15" ht="15" customHeight="1" x14ac:dyDescent="0.25">
      <c r="A108" s="20"/>
      <c r="B108" s="20"/>
      <c r="C108" s="20"/>
      <c r="D108" s="29"/>
      <c r="E108" s="29"/>
      <c r="F108" s="29"/>
      <c r="G108" s="29"/>
      <c r="H108" s="29"/>
      <c r="I108" s="29"/>
      <c r="J108" s="29"/>
      <c r="K108" s="29"/>
      <c r="L108" s="29"/>
      <c r="M108" s="23"/>
      <c r="N108" s="20"/>
      <c r="O108" s="20"/>
    </row>
    <row r="109" spans="1:15" ht="15" customHeight="1" x14ac:dyDescent="0.25">
      <c r="A109" s="20"/>
      <c r="B109" s="20"/>
      <c r="C109" s="20"/>
      <c r="D109" s="29"/>
      <c r="E109" s="29"/>
      <c r="F109" s="29"/>
      <c r="G109" s="29"/>
      <c r="H109" s="29"/>
      <c r="I109" s="29"/>
      <c r="J109" s="29"/>
      <c r="K109" s="29"/>
      <c r="L109" s="29"/>
      <c r="M109" s="23"/>
      <c r="N109" s="20"/>
      <c r="O109" s="20"/>
    </row>
    <row r="110" spans="1:15" ht="15" customHeight="1" x14ac:dyDescent="0.25">
      <c r="A110" s="20"/>
      <c r="B110" s="20"/>
      <c r="C110" s="20"/>
      <c r="D110" s="29"/>
      <c r="E110" s="29"/>
      <c r="F110" s="29"/>
      <c r="G110" s="29"/>
      <c r="H110" s="29"/>
      <c r="I110" s="29"/>
      <c r="J110" s="29"/>
      <c r="K110" s="29"/>
      <c r="L110" s="29"/>
      <c r="M110" s="23"/>
      <c r="N110" s="20"/>
      <c r="O110" s="20"/>
    </row>
    <row r="111" spans="1:15" ht="15" customHeight="1" x14ac:dyDescent="0.25">
      <c r="A111" s="20"/>
      <c r="B111" s="20"/>
      <c r="C111" s="20"/>
      <c r="D111" s="29"/>
      <c r="E111" s="29"/>
      <c r="F111" s="29"/>
      <c r="G111" s="29"/>
      <c r="H111" s="29"/>
      <c r="I111" s="29"/>
      <c r="J111" s="29"/>
      <c r="K111" s="29"/>
      <c r="L111" s="29"/>
      <c r="M111" s="23"/>
      <c r="N111" s="20"/>
      <c r="O111" s="20"/>
    </row>
    <row r="112" spans="1:15" ht="15" customHeight="1" x14ac:dyDescent="0.25">
      <c r="A112" s="20"/>
      <c r="B112" s="20"/>
      <c r="C112" s="20"/>
      <c r="D112" s="29"/>
      <c r="E112" s="29"/>
      <c r="F112" s="29"/>
      <c r="G112" s="29"/>
      <c r="H112" s="29"/>
      <c r="I112" s="29"/>
      <c r="J112" s="29"/>
      <c r="K112" s="29"/>
      <c r="L112" s="29"/>
      <c r="M112" s="23"/>
      <c r="N112" s="20"/>
      <c r="O112" s="20"/>
    </row>
    <row r="113" spans="1:15" ht="15" customHeight="1" x14ac:dyDescent="0.25">
      <c r="A113" s="20"/>
      <c r="B113" s="20"/>
      <c r="C113" s="20"/>
      <c r="D113" s="29"/>
      <c r="E113" s="29"/>
      <c r="F113" s="29"/>
      <c r="G113" s="29"/>
      <c r="H113" s="29"/>
      <c r="I113" s="29"/>
      <c r="J113" s="29"/>
      <c r="K113" s="29"/>
      <c r="L113" s="29"/>
      <c r="M113" s="23"/>
      <c r="N113" s="20"/>
      <c r="O113" s="20"/>
    </row>
    <row r="114" spans="1:15" ht="15" customHeight="1" x14ac:dyDescent="0.25">
      <c r="A114" s="20"/>
      <c r="B114" s="20"/>
      <c r="C114" s="20"/>
      <c r="D114" s="29"/>
      <c r="E114" s="29"/>
      <c r="F114" s="29"/>
      <c r="G114" s="29"/>
      <c r="H114" s="29"/>
      <c r="I114" s="29"/>
      <c r="J114" s="29"/>
      <c r="K114" s="29"/>
      <c r="L114" s="29"/>
      <c r="M114" s="23"/>
      <c r="N114" s="20"/>
      <c r="O114" s="20"/>
    </row>
    <row r="115" spans="1:15" ht="15" customHeight="1" x14ac:dyDescent="0.25">
      <c r="A115" s="20"/>
      <c r="B115" s="20"/>
      <c r="C115" s="20"/>
      <c r="D115" s="29"/>
      <c r="E115" s="29"/>
      <c r="F115" s="29"/>
      <c r="G115" s="29"/>
      <c r="H115" s="29"/>
      <c r="I115" s="29"/>
      <c r="J115" s="29"/>
      <c r="K115" s="23"/>
      <c r="L115" s="65"/>
      <c r="M115" s="20"/>
      <c r="N115" s="20"/>
    </row>
    <row r="116" spans="1:15" ht="15" customHeight="1" x14ac:dyDescent="0.25">
      <c r="A116" s="20"/>
      <c r="B116" s="20"/>
      <c r="C116" s="20"/>
      <c r="D116" s="29"/>
      <c r="E116" s="29"/>
      <c r="F116" s="29"/>
      <c r="G116" s="29"/>
      <c r="H116" s="29"/>
      <c r="I116" s="29"/>
      <c r="J116" s="29"/>
      <c r="K116" s="23"/>
      <c r="L116" s="65"/>
      <c r="M116" s="20"/>
      <c r="N116" s="20"/>
    </row>
    <row r="117" spans="1:15" ht="15" customHeight="1" x14ac:dyDescent="0.25">
      <c r="A117" s="20"/>
      <c r="B117" s="20"/>
      <c r="C117" s="20"/>
      <c r="D117" s="29"/>
      <c r="E117" s="29"/>
      <c r="F117" s="29"/>
      <c r="G117" s="29"/>
      <c r="H117" s="29"/>
      <c r="I117" s="29"/>
      <c r="J117" s="29"/>
      <c r="K117" s="23"/>
      <c r="L117" s="65"/>
      <c r="M117" s="20"/>
      <c r="N117" s="20"/>
    </row>
    <row r="118" spans="1:15" ht="15" customHeight="1" x14ac:dyDescent="0.25">
      <c r="A118" s="20"/>
      <c r="B118" s="20"/>
      <c r="C118" s="20"/>
      <c r="D118" s="29"/>
      <c r="E118" s="29"/>
      <c r="F118" s="29"/>
      <c r="G118" s="29"/>
      <c r="H118" s="29"/>
      <c r="I118" s="29"/>
      <c r="J118" s="29"/>
      <c r="K118" s="23"/>
      <c r="L118" s="65"/>
      <c r="M118" s="20"/>
      <c r="N118" s="20"/>
    </row>
    <row r="119" spans="1:15" ht="15" customHeight="1" x14ac:dyDescent="0.25">
      <c r="A119" s="20"/>
      <c r="B119" s="20"/>
      <c r="C119" s="20"/>
      <c r="D119" s="29"/>
      <c r="E119" s="29"/>
      <c r="F119" s="29"/>
      <c r="G119" s="29"/>
      <c r="H119" s="29"/>
      <c r="I119" s="29"/>
      <c r="J119" s="29"/>
      <c r="K119" s="23"/>
      <c r="L119" s="65"/>
      <c r="M119" s="20"/>
      <c r="N119" s="20"/>
    </row>
    <row r="120" spans="1:15" ht="15" customHeight="1" x14ac:dyDescent="0.25">
      <c r="A120" s="20"/>
      <c r="B120" s="20"/>
      <c r="C120" s="20"/>
      <c r="D120" s="29"/>
      <c r="E120" s="29"/>
      <c r="F120" s="29"/>
      <c r="G120" s="29"/>
      <c r="H120" s="29"/>
      <c r="I120" s="29"/>
      <c r="J120" s="29"/>
      <c r="K120" s="23"/>
      <c r="L120" s="65"/>
      <c r="M120" s="20"/>
      <c r="N120" s="20"/>
    </row>
    <row r="121" spans="1:15" ht="15" customHeight="1" x14ac:dyDescent="0.25">
      <c r="A121" s="20"/>
      <c r="B121" s="20"/>
      <c r="C121" s="20"/>
      <c r="D121" s="29"/>
      <c r="E121" s="29"/>
      <c r="F121" s="29"/>
      <c r="G121" s="29"/>
      <c r="H121" s="29"/>
      <c r="I121" s="29"/>
      <c r="J121" s="29"/>
      <c r="K121" s="23"/>
      <c r="L121" s="65"/>
      <c r="M121" s="20"/>
      <c r="N121" s="20"/>
    </row>
    <row r="122" spans="1:15" ht="15" customHeight="1" x14ac:dyDescent="0.25">
      <c r="A122" s="20"/>
      <c r="B122" s="20"/>
      <c r="C122" s="20"/>
      <c r="D122" s="29"/>
      <c r="E122" s="29"/>
      <c r="F122" s="29"/>
      <c r="G122" s="29"/>
      <c r="H122" s="29"/>
      <c r="I122" s="29"/>
      <c r="J122" s="29"/>
      <c r="K122" s="23"/>
      <c r="L122" s="65"/>
      <c r="M122" s="20"/>
      <c r="N122" s="20"/>
    </row>
    <row r="123" spans="1:15" ht="15" customHeight="1" x14ac:dyDescent="0.25">
      <c r="A123" s="20"/>
      <c r="B123" s="20"/>
      <c r="C123" s="20"/>
      <c r="D123" s="29"/>
      <c r="E123" s="29"/>
      <c r="F123" s="29"/>
      <c r="G123" s="29"/>
      <c r="H123" s="29"/>
      <c r="I123" s="29"/>
      <c r="J123" s="29"/>
      <c r="K123" s="23"/>
      <c r="L123" s="65"/>
      <c r="M123" s="20"/>
      <c r="N123" s="20"/>
    </row>
    <row r="124" spans="1:15" ht="15" customHeight="1" x14ac:dyDescent="0.25">
      <c r="A124" s="20"/>
      <c r="B124" s="20"/>
      <c r="C124" s="20"/>
      <c r="D124" s="29"/>
      <c r="E124" s="29"/>
      <c r="F124" s="29"/>
      <c r="G124" s="29"/>
      <c r="H124" s="29"/>
      <c r="I124" s="29"/>
      <c r="J124" s="29"/>
      <c r="K124" s="23"/>
      <c r="L124" s="65"/>
      <c r="M124" s="20"/>
      <c r="N124" s="20"/>
    </row>
    <row r="125" spans="1:15" ht="15" customHeight="1" x14ac:dyDescent="0.25">
      <c r="A125" s="20"/>
      <c r="B125" s="20"/>
      <c r="C125" s="20"/>
      <c r="D125" s="29"/>
      <c r="E125" s="29"/>
      <c r="F125" s="29"/>
      <c r="G125" s="29"/>
      <c r="H125" s="29"/>
      <c r="I125" s="29"/>
      <c r="J125" s="29"/>
      <c r="K125" s="23"/>
      <c r="L125" s="65"/>
      <c r="M125" s="20"/>
      <c r="N125" s="20"/>
    </row>
    <row r="126" spans="1:15" ht="15" customHeight="1" x14ac:dyDescent="0.25">
      <c r="A126" s="20"/>
      <c r="B126" s="20"/>
      <c r="C126" s="20"/>
      <c r="D126" s="29"/>
      <c r="E126" s="29"/>
      <c r="F126" s="29"/>
      <c r="G126" s="29"/>
      <c r="H126" s="29"/>
      <c r="I126" s="29"/>
      <c r="J126" s="29"/>
      <c r="K126" s="23"/>
      <c r="L126" s="65"/>
      <c r="M126" s="20"/>
      <c r="N126" s="20"/>
    </row>
    <row r="127" spans="1:15" ht="15" customHeight="1" x14ac:dyDescent="0.25">
      <c r="A127" s="20"/>
      <c r="B127" s="20"/>
      <c r="C127" s="20"/>
      <c r="D127" s="29"/>
      <c r="E127" s="29"/>
      <c r="F127" s="29"/>
      <c r="G127" s="29"/>
      <c r="H127" s="29"/>
      <c r="I127" s="29"/>
      <c r="J127" s="29"/>
      <c r="K127" s="23"/>
      <c r="L127" s="65"/>
      <c r="M127" s="20"/>
      <c r="N127" s="20"/>
    </row>
  </sheetData>
  <mergeCells count="39">
    <mergeCell ref="A73:B73"/>
    <mergeCell ref="A1:M1"/>
    <mergeCell ref="A2:M2"/>
    <mergeCell ref="A3:M3"/>
    <mergeCell ref="A4:M4"/>
    <mergeCell ref="A68:M68"/>
    <mergeCell ref="A72:M72"/>
    <mergeCell ref="A44:M44"/>
    <mergeCell ref="A46:B46"/>
    <mergeCell ref="A48:M48"/>
    <mergeCell ref="A50:B50"/>
    <mergeCell ref="A52:M52"/>
    <mergeCell ref="A56:B56"/>
    <mergeCell ref="A65:M65"/>
    <mergeCell ref="A67:B67"/>
    <mergeCell ref="A69:M69"/>
    <mergeCell ref="A71:B71"/>
    <mergeCell ref="A43:M43"/>
    <mergeCell ref="A47:M47"/>
    <mergeCell ref="A51:M51"/>
    <mergeCell ref="A57:M57"/>
    <mergeCell ref="A58:M58"/>
    <mergeCell ref="A59:M59"/>
    <mergeCell ref="A60:M60"/>
    <mergeCell ref="A61:M61"/>
    <mergeCell ref="A62:B63"/>
    <mergeCell ref="C62:D62"/>
    <mergeCell ref="F62:I62"/>
    <mergeCell ref="M62:M63"/>
    <mergeCell ref="A64:L64"/>
    <mergeCell ref="A24:M24"/>
    <mergeCell ref="M5:M6"/>
    <mergeCell ref="A23:M23"/>
    <mergeCell ref="A7:L7"/>
    <mergeCell ref="A8:L8"/>
    <mergeCell ref="A5:B6"/>
    <mergeCell ref="A22:B22"/>
    <mergeCell ref="C5:D5"/>
    <mergeCell ref="F5:I5"/>
  </mergeCells>
  <printOptions horizontalCentered="1"/>
  <pageMargins left="0" right="0" top="0.75" bottom="0.75" header="0.3" footer="0.3"/>
  <pageSetup scale="51" fitToHeight="0" orientation="landscape" r:id="rId1"/>
  <headerFooter>
    <oddFooter>&amp;L&amp;D&amp;CWorksheet
Page &amp;P&amp;R&amp;T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33BB1-C33E-48B8-84AB-FA0280F45760}">
  <sheetPr>
    <pageSetUpPr fitToPage="1"/>
  </sheetPr>
  <dimension ref="A1:O123"/>
  <sheetViews>
    <sheetView zoomScale="90" zoomScaleNormal="90" workbookViewId="0">
      <selection activeCell="K20" sqref="K20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4" customWidth="1"/>
    <col min="5" max="5" width="3.7109375" style="4" customWidth="1"/>
    <col min="6" max="9" width="18.7109375" style="4" customWidth="1"/>
    <col min="10" max="10" width="3.7109375" style="99" customWidth="1"/>
    <col min="11" max="11" width="30.7109375" style="2" customWidth="1"/>
    <col min="12" max="12" width="3.7109375" style="2" customWidth="1"/>
    <col min="13" max="13" width="60.7109375" customWidth="1"/>
  </cols>
  <sheetData>
    <row r="1" spans="1:14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4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4" s="7" customFormat="1" ht="18.75" x14ac:dyDescent="0.3">
      <c r="A3" s="189" t="s">
        <v>877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4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4" s="20" customFormat="1" ht="15.75" customHeight="1" x14ac:dyDescent="0.2">
      <c r="A5" s="183" t="s">
        <v>711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7"/>
      <c r="M5" s="192" t="s">
        <v>795</v>
      </c>
    </row>
    <row r="6" spans="1:14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955</v>
      </c>
      <c r="J6" s="49"/>
      <c r="K6" s="50" t="s">
        <v>4</v>
      </c>
      <c r="L6" s="50"/>
      <c r="M6" s="192"/>
    </row>
    <row r="7" spans="1:14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</row>
    <row r="8" spans="1:14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</row>
    <row r="9" spans="1:14" s="20" customFormat="1" ht="15" customHeight="1" x14ac:dyDescent="0.2">
      <c r="A9" s="11" t="s">
        <v>0</v>
      </c>
      <c r="B9" s="37" t="s">
        <v>160</v>
      </c>
      <c r="C9" s="75"/>
      <c r="D9" s="73" t="s">
        <v>0</v>
      </c>
      <c r="E9" s="75"/>
      <c r="F9" s="74" t="s">
        <v>0</v>
      </c>
      <c r="G9" s="73" t="s">
        <v>0</v>
      </c>
      <c r="H9" s="75"/>
      <c r="I9" s="75"/>
      <c r="J9" s="75"/>
      <c r="K9" s="13"/>
      <c r="L9" s="13"/>
      <c r="M9" s="14"/>
      <c r="N9" s="13"/>
    </row>
    <row r="10" spans="1:14" s="20" customFormat="1" ht="15" customHeight="1" x14ac:dyDescent="0.2">
      <c r="A10" s="11" t="s">
        <v>405</v>
      </c>
      <c r="B10" s="41" t="s">
        <v>406</v>
      </c>
      <c r="C10" s="13">
        <v>11760</v>
      </c>
      <c r="D10" s="13">
        <v>11344.81</v>
      </c>
      <c r="E10" s="75"/>
      <c r="F10" s="13">
        <v>14280</v>
      </c>
      <c r="G10" s="13">
        <v>0</v>
      </c>
      <c r="H10" s="13">
        <v>11240</v>
      </c>
      <c r="I10" s="13">
        <f>(H10/19)*26</f>
        <v>15381.052631578947</v>
      </c>
      <c r="J10" s="14"/>
      <c r="K10" s="13">
        <v>15500</v>
      </c>
      <c r="L10" s="73"/>
      <c r="M10" s="24"/>
    </row>
    <row r="11" spans="1:14" s="20" customFormat="1" ht="15" customHeight="1" x14ac:dyDescent="0.2">
      <c r="A11" s="11" t="s">
        <v>407</v>
      </c>
      <c r="B11" s="41" t="s">
        <v>408</v>
      </c>
      <c r="C11" s="13">
        <v>30000</v>
      </c>
      <c r="D11" s="13">
        <v>28208.98</v>
      </c>
      <c r="E11" s="75"/>
      <c r="F11" s="13">
        <v>30000</v>
      </c>
      <c r="G11" s="13">
        <v>0</v>
      </c>
      <c r="H11" s="13">
        <v>32032.54</v>
      </c>
      <c r="I11" s="13">
        <f>(H11/19)*26</f>
        <v>43834.002105263164</v>
      </c>
      <c r="J11" s="14"/>
      <c r="K11" s="13">
        <v>45000</v>
      </c>
      <c r="L11" s="73"/>
      <c r="M11" s="24"/>
    </row>
    <row r="12" spans="1:14" s="20" customFormat="1" ht="15.75" customHeight="1" thickBot="1" x14ac:dyDescent="0.25">
      <c r="A12" s="11"/>
      <c r="B12" s="37" t="s">
        <v>270</v>
      </c>
      <c r="C12" s="15">
        <f>SUM(C10:C11)</f>
        <v>41760</v>
      </c>
      <c r="D12" s="15">
        <f t="shared" ref="D12:I12" si="0">SUM(D10:D11)</f>
        <v>39553.79</v>
      </c>
      <c r="E12" s="75"/>
      <c r="F12" s="15">
        <f t="shared" si="0"/>
        <v>44280</v>
      </c>
      <c r="G12" s="15">
        <f t="shared" si="0"/>
        <v>0</v>
      </c>
      <c r="H12" s="15">
        <f t="shared" si="0"/>
        <v>43272.54</v>
      </c>
      <c r="I12" s="15">
        <f t="shared" si="0"/>
        <v>59215.05473684211</v>
      </c>
      <c r="J12" s="14"/>
      <c r="K12" s="15">
        <f t="shared" ref="K12" si="1">SUM(K10:K11)</f>
        <v>60500</v>
      </c>
      <c r="L12" s="75"/>
      <c r="M12" s="24"/>
    </row>
    <row r="13" spans="1:14" s="9" customFormat="1" ht="9.9499999999999993" customHeight="1" thickTop="1" x14ac:dyDescent="0.25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</row>
    <row r="14" spans="1:14" s="20" customFormat="1" ht="15" customHeight="1" x14ac:dyDescent="0.2">
      <c r="A14" s="11"/>
      <c r="B14" s="37" t="s">
        <v>170</v>
      </c>
      <c r="C14" s="91"/>
      <c r="D14" s="91"/>
      <c r="E14" s="91"/>
      <c r="F14" s="91"/>
      <c r="G14" s="91"/>
      <c r="H14" s="91"/>
      <c r="I14" s="29"/>
      <c r="J14" s="29"/>
      <c r="K14" s="91"/>
      <c r="L14" s="91"/>
      <c r="M14" s="14"/>
    </row>
    <row r="15" spans="1:14" s="20" customFormat="1" ht="15" customHeight="1" x14ac:dyDescent="0.2">
      <c r="A15" s="11" t="s">
        <v>409</v>
      </c>
      <c r="B15" s="41" t="s">
        <v>187</v>
      </c>
      <c r="C15" s="13">
        <v>0</v>
      </c>
      <c r="D15" s="13">
        <v>33</v>
      </c>
      <c r="E15" s="75"/>
      <c r="F15" s="13">
        <v>0</v>
      </c>
      <c r="G15" s="13">
        <v>0</v>
      </c>
      <c r="H15" s="13">
        <v>0</v>
      </c>
      <c r="I15" s="13">
        <f>(H15/19)*26</f>
        <v>0</v>
      </c>
      <c r="J15" s="14"/>
      <c r="K15" s="13">
        <v>0</v>
      </c>
      <c r="L15" s="73"/>
      <c r="M15" s="14"/>
    </row>
    <row r="16" spans="1:14" s="20" customFormat="1" ht="15" customHeight="1" x14ac:dyDescent="0.2">
      <c r="A16" s="11" t="s">
        <v>410</v>
      </c>
      <c r="B16" s="41" t="s">
        <v>283</v>
      </c>
      <c r="C16" s="13">
        <v>606</v>
      </c>
      <c r="D16" s="13">
        <v>1658.51</v>
      </c>
      <c r="E16" s="75"/>
      <c r="F16" s="13">
        <v>642</v>
      </c>
      <c r="G16" s="13">
        <v>0</v>
      </c>
      <c r="H16" s="13">
        <v>582.94000000000005</v>
      </c>
      <c r="I16" s="23">
        <f>I12*0.0145</f>
        <v>858.6182936842107</v>
      </c>
      <c r="J16" s="14"/>
      <c r="K16" s="13">
        <v>880</v>
      </c>
      <c r="L16" s="73"/>
      <c r="M16" s="24"/>
      <c r="N16" s="38"/>
    </row>
    <row r="17" spans="1:15" s="20" customFormat="1" ht="15" customHeight="1" x14ac:dyDescent="0.2">
      <c r="A17" s="11" t="s">
        <v>411</v>
      </c>
      <c r="B17" s="41" t="s">
        <v>412</v>
      </c>
      <c r="C17" s="13">
        <v>2500</v>
      </c>
      <c r="D17" s="13">
        <v>2002.5</v>
      </c>
      <c r="E17" s="75"/>
      <c r="F17" s="13">
        <v>2500</v>
      </c>
      <c r="G17" s="13">
        <v>0</v>
      </c>
      <c r="H17" s="13">
        <v>2810</v>
      </c>
      <c r="I17" s="13">
        <f>(H17/19)*26</f>
        <v>3845.2631578947367</v>
      </c>
      <c r="J17" s="14"/>
      <c r="K17" s="13">
        <f>K10*0.25</f>
        <v>3875</v>
      </c>
      <c r="L17" s="73"/>
      <c r="M17" s="24"/>
    </row>
    <row r="18" spans="1:15" s="20" customFormat="1" ht="15" customHeight="1" x14ac:dyDescent="0.2">
      <c r="A18" s="11" t="s">
        <v>413</v>
      </c>
      <c r="B18" s="41" t="s">
        <v>190</v>
      </c>
      <c r="C18" s="13">
        <v>0</v>
      </c>
      <c r="D18" s="13">
        <v>0</v>
      </c>
      <c r="E18" s="75"/>
      <c r="F18" s="13">
        <v>0</v>
      </c>
      <c r="G18" s="13">
        <v>0</v>
      </c>
      <c r="H18" s="13">
        <v>0</v>
      </c>
      <c r="I18" s="13">
        <f>(H18/19)*26</f>
        <v>0</v>
      </c>
      <c r="J18" s="14"/>
      <c r="K18" s="13">
        <v>0</v>
      </c>
      <c r="L18" s="73"/>
      <c r="M18" s="24"/>
    </row>
    <row r="19" spans="1:15" s="20" customFormat="1" ht="15" customHeight="1" x14ac:dyDescent="0.2">
      <c r="A19" s="11" t="s">
        <v>414</v>
      </c>
      <c r="B19" s="41" t="s">
        <v>273</v>
      </c>
      <c r="C19" s="13">
        <v>0</v>
      </c>
      <c r="D19" s="13">
        <v>0</v>
      </c>
      <c r="E19" s="75"/>
      <c r="F19" s="13">
        <v>0</v>
      </c>
      <c r="G19" s="13">
        <v>0</v>
      </c>
      <c r="H19" s="13">
        <v>-69.42</v>
      </c>
      <c r="I19" s="13">
        <v>-69.42</v>
      </c>
      <c r="J19" s="14"/>
      <c r="K19" s="13">
        <v>0</v>
      </c>
      <c r="L19" s="73"/>
      <c r="M19" s="24"/>
    </row>
    <row r="20" spans="1:15" s="20" customFormat="1" ht="15" customHeight="1" x14ac:dyDescent="0.2">
      <c r="A20" s="11" t="s">
        <v>415</v>
      </c>
      <c r="B20" s="41" t="s">
        <v>194</v>
      </c>
      <c r="C20" s="13">
        <v>0</v>
      </c>
      <c r="D20" s="13">
        <v>0</v>
      </c>
      <c r="E20" s="75"/>
      <c r="F20" s="13">
        <v>0</v>
      </c>
      <c r="G20" s="13">
        <v>0</v>
      </c>
      <c r="H20" s="21">
        <v>3938.68</v>
      </c>
      <c r="I20" s="21">
        <f>(H20/19)*26</f>
        <v>5389.7726315789469</v>
      </c>
      <c r="J20" s="14"/>
      <c r="K20" s="13">
        <v>0</v>
      </c>
      <c r="L20" s="73"/>
      <c r="M20" s="24"/>
    </row>
    <row r="21" spans="1:15" s="20" customFormat="1" ht="15.75" customHeight="1" thickBot="1" x14ac:dyDescent="0.25">
      <c r="A21" s="11"/>
      <c r="B21" s="37" t="s">
        <v>386</v>
      </c>
      <c r="C21" s="110">
        <f>SUM(C15:C20)</f>
        <v>3106</v>
      </c>
      <c r="D21" s="110">
        <f t="shared" ref="D21:K21" si="2">SUM(D15:D20)</f>
        <v>3694.01</v>
      </c>
      <c r="E21" s="98"/>
      <c r="F21" s="110">
        <f t="shared" si="2"/>
        <v>3142</v>
      </c>
      <c r="G21" s="110">
        <f t="shared" si="2"/>
        <v>0</v>
      </c>
      <c r="H21" s="110">
        <f t="shared" si="2"/>
        <v>7262.2</v>
      </c>
      <c r="I21" s="110">
        <f t="shared" si="2"/>
        <v>10024.234083157895</v>
      </c>
      <c r="J21" s="28"/>
      <c r="K21" s="110">
        <f t="shared" si="2"/>
        <v>4755</v>
      </c>
      <c r="L21" s="98"/>
      <c r="M21" s="24"/>
    </row>
    <row r="22" spans="1:15" s="44" customFormat="1" ht="15.75" customHeight="1" thickTop="1" thickBot="1" x14ac:dyDescent="0.25">
      <c r="A22" s="185" t="s">
        <v>777</v>
      </c>
      <c r="B22" s="185"/>
      <c r="C22" s="58">
        <f>C12+C21</f>
        <v>44866</v>
      </c>
      <c r="D22" s="58">
        <f>D12+D21</f>
        <v>43247.8</v>
      </c>
      <c r="E22" s="76"/>
      <c r="F22" s="58">
        <f>F12+F21</f>
        <v>47422</v>
      </c>
      <c r="G22" s="58">
        <f>G12+G21</f>
        <v>0</v>
      </c>
      <c r="H22" s="58">
        <f>H12+H21</f>
        <v>50534.74</v>
      </c>
      <c r="I22" s="58">
        <f>I12+I21</f>
        <v>69239.288820000002</v>
      </c>
      <c r="J22" s="59"/>
      <c r="K22" s="58">
        <f>K12+K21</f>
        <v>65255</v>
      </c>
      <c r="L22" s="76"/>
      <c r="M22" s="67"/>
    </row>
    <row r="23" spans="1:15" s="9" customFormat="1" ht="24.95" customHeight="1" thickTop="1" x14ac:dyDescent="0.25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</row>
    <row r="24" spans="1:15" s="20" customFormat="1" ht="15" customHeight="1" x14ac:dyDescent="0.2">
      <c r="A24" s="186" t="s">
        <v>808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</row>
    <row r="25" spans="1:15" s="20" customFormat="1" ht="15" customHeight="1" x14ac:dyDescent="0.2">
      <c r="A25" s="11" t="s">
        <v>416</v>
      </c>
      <c r="B25" s="41" t="s">
        <v>343</v>
      </c>
      <c r="C25" s="13">
        <v>6000</v>
      </c>
      <c r="D25" s="13">
        <v>1345.82</v>
      </c>
      <c r="E25" s="75"/>
      <c r="F25" s="13">
        <v>5000</v>
      </c>
      <c r="G25" s="13">
        <v>0</v>
      </c>
      <c r="H25" s="13">
        <v>2148.1799999999998</v>
      </c>
      <c r="I25" s="13">
        <f>(H25/9)*12</f>
        <v>2864.24</v>
      </c>
      <c r="J25" s="14"/>
      <c r="K25" s="13">
        <v>4000</v>
      </c>
      <c r="L25" s="73"/>
      <c r="M25" s="24"/>
    </row>
    <row r="26" spans="1:15" s="20" customFormat="1" ht="15" customHeight="1" x14ac:dyDescent="0.2">
      <c r="A26" s="11" t="s">
        <v>417</v>
      </c>
      <c r="B26" s="41" t="s">
        <v>418</v>
      </c>
      <c r="C26" s="13">
        <v>10000</v>
      </c>
      <c r="D26" s="13">
        <v>2505.6</v>
      </c>
      <c r="E26" s="75"/>
      <c r="F26" s="13">
        <v>5000</v>
      </c>
      <c r="G26" s="13">
        <v>0</v>
      </c>
      <c r="H26" s="13">
        <v>3979.34</v>
      </c>
      <c r="I26" s="13">
        <v>5000</v>
      </c>
      <c r="J26" s="14"/>
      <c r="K26" s="13">
        <v>5000</v>
      </c>
      <c r="L26" s="73"/>
      <c r="M26" s="24"/>
    </row>
    <row r="27" spans="1:15" s="44" customFormat="1" ht="15.75" customHeight="1" thickBot="1" x14ac:dyDescent="0.25">
      <c r="A27" s="185" t="s">
        <v>809</v>
      </c>
      <c r="B27" s="185"/>
      <c r="C27" s="17">
        <f>SUM(C25:C26)</f>
        <v>16000</v>
      </c>
      <c r="D27" s="17">
        <f t="shared" ref="D27:H27" si="3">SUM(D25:D26)</f>
        <v>3851.42</v>
      </c>
      <c r="E27" s="77"/>
      <c r="F27" s="17">
        <f t="shared" si="3"/>
        <v>10000</v>
      </c>
      <c r="G27" s="17">
        <f t="shared" si="3"/>
        <v>0</v>
      </c>
      <c r="H27" s="17">
        <f t="shared" si="3"/>
        <v>6127.52</v>
      </c>
      <c r="I27" s="17">
        <f t="shared" ref="I27:K27" si="4">SUM(I25:I26)</f>
        <v>7864.24</v>
      </c>
      <c r="J27" s="18"/>
      <c r="K27" s="17">
        <f t="shared" si="4"/>
        <v>9000</v>
      </c>
      <c r="L27" s="77"/>
      <c r="M27" s="67"/>
    </row>
    <row r="28" spans="1:15" s="9" customFormat="1" ht="24.95" customHeight="1" thickTop="1" x14ac:dyDescent="0.2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</row>
    <row r="29" spans="1:15" s="20" customFormat="1" ht="15" customHeight="1" x14ac:dyDescent="0.2">
      <c r="A29" s="186" t="s">
        <v>779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15" s="20" customFormat="1" ht="15" customHeight="1" x14ac:dyDescent="0.2">
      <c r="A30" s="11" t="s">
        <v>419</v>
      </c>
      <c r="B30" s="72" t="s">
        <v>420</v>
      </c>
      <c r="C30" s="13">
        <v>500</v>
      </c>
      <c r="D30" s="13">
        <v>10066.459999999999</v>
      </c>
      <c r="E30" s="75"/>
      <c r="F30" s="13">
        <v>10480</v>
      </c>
      <c r="G30" s="13">
        <v>0</v>
      </c>
      <c r="H30" s="13">
        <v>5849.81</v>
      </c>
      <c r="I30" s="13">
        <f>(H30/9)*12</f>
        <v>7799.7466666666678</v>
      </c>
      <c r="J30" s="14"/>
      <c r="K30" s="13">
        <v>8190</v>
      </c>
      <c r="L30" s="73"/>
      <c r="M30" s="20" t="s">
        <v>968</v>
      </c>
    </row>
    <row r="31" spans="1:15" s="20" customFormat="1" ht="15" customHeight="1" x14ac:dyDescent="0.2">
      <c r="A31" s="11" t="s">
        <v>421</v>
      </c>
      <c r="B31" s="72" t="s">
        <v>350</v>
      </c>
      <c r="C31" s="13">
        <v>0</v>
      </c>
      <c r="D31" s="13">
        <v>1438.84</v>
      </c>
      <c r="E31" s="75"/>
      <c r="F31" s="13">
        <v>1620</v>
      </c>
      <c r="G31" s="13">
        <v>0</v>
      </c>
      <c r="H31" s="13">
        <v>1613.38</v>
      </c>
      <c r="I31" s="13">
        <f>(H31/9)*12</f>
        <v>2151.1733333333332</v>
      </c>
      <c r="J31" s="14"/>
      <c r="K31" s="13">
        <v>2260</v>
      </c>
      <c r="L31" s="73"/>
      <c r="M31" s="20" t="s">
        <v>968</v>
      </c>
      <c r="N31" s="42"/>
      <c r="O31" s="42"/>
    </row>
    <row r="32" spans="1:15" s="20" customFormat="1" ht="15" customHeight="1" x14ac:dyDescent="0.2">
      <c r="A32" s="11" t="s">
        <v>713</v>
      </c>
      <c r="B32" s="72" t="s">
        <v>651</v>
      </c>
      <c r="C32" s="13">
        <v>0</v>
      </c>
      <c r="D32" s="13">
        <v>115</v>
      </c>
      <c r="E32" s="75"/>
      <c r="F32" s="13">
        <v>80</v>
      </c>
      <c r="G32" s="13">
        <v>0</v>
      </c>
      <c r="H32" s="13">
        <v>75.599999999999994</v>
      </c>
      <c r="I32" s="13">
        <v>75.599999999999994</v>
      </c>
      <c r="J32" s="14"/>
      <c r="K32" s="13">
        <v>100</v>
      </c>
      <c r="L32" s="73"/>
      <c r="M32" s="100"/>
      <c r="N32" s="42"/>
      <c r="O32" s="42"/>
    </row>
    <row r="33" spans="1:15" s="20" customFormat="1" ht="15" customHeight="1" x14ac:dyDescent="0.2">
      <c r="A33" s="11" t="s">
        <v>422</v>
      </c>
      <c r="B33" s="41" t="s">
        <v>423</v>
      </c>
      <c r="C33" s="13">
        <v>12000</v>
      </c>
      <c r="D33" s="13">
        <v>24928.400000000001</v>
      </c>
      <c r="E33" s="75"/>
      <c r="F33" s="13">
        <v>20000</v>
      </c>
      <c r="G33" s="13">
        <v>0</v>
      </c>
      <c r="H33" s="13">
        <v>6261</v>
      </c>
      <c r="I33" s="13">
        <f>(H33/9)*12</f>
        <v>8348</v>
      </c>
      <c r="J33" s="14"/>
      <c r="K33" s="13">
        <v>18000</v>
      </c>
      <c r="L33" s="73"/>
      <c r="M33" s="100"/>
      <c r="N33" s="42"/>
      <c r="O33" s="42"/>
    </row>
    <row r="34" spans="1:15" s="20" customFormat="1" ht="15" customHeight="1" x14ac:dyDescent="0.2">
      <c r="A34" s="11" t="s">
        <v>714</v>
      </c>
      <c r="B34" s="41" t="s">
        <v>248</v>
      </c>
      <c r="C34" s="13">
        <v>0</v>
      </c>
      <c r="D34" s="13">
        <v>0</v>
      </c>
      <c r="E34" s="75"/>
      <c r="F34" s="13">
        <v>1400</v>
      </c>
      <c r="G34" s="13"/>
      <c r="H34" s="13">
        <v>1029.6600000000001</v>
      </c>
      <c r="I34" s="13">
        <f>(H34/9)*12</f>
        <v>1372.88</v>
      </c>
      <c r="J34" s="14"/>
      <c r="K34" s="13">
        <v>1000</v>
      </c>
      <c r="L34" s="73"/>
      <c r="M34" s="100"/>
      <c r="N34" s="42"/>
      <c r="O34" s="42"/>
    </row>
    <row r="35" spans="1:15" s="20" customFormat="1" ht="15" customHeight="1" x14ac:dyDescent="0.2">
      <c r="A35" s="11" t="s">
        <v>424</v>
      </c>
      <c r="B35" s="41" t="s">
        <v>306</v>
      </c>
      <c r="C35" s="13">
        <v>2500</v>
      </c>
      <c r="D35" s="13">
        <v>2284.5</v>
      </c>
      <c r="E35" s="75"/>
      <c r="F35" s="13">
        <v>2500</v>
      </c>
      <c r="G35" s="13">
        <v>0</v>
      </c>
      <c r="H35" s="13">
        <v>969.85</v>
      </c>
      <c r="I35" s="13">
        <f>(H35/9)*12</f>
        <v>1293.1333333333334</v>
      </c>
      <c r="J35" s="14"/>
      <c r="K35" s="13">
        <v>2500</v>
      </c>
      <c r="L35" s="73"/>
      <c r="M35" s="100"/>
      <c r="N35" s="42"/>
      <c r="O35" s="42"/>
    </row>
    <row r="36" spans="1:15" s="20" customFormat="1" ht="15" customHeight="1" x14ac:dyDescent="0.2">
      <c r="A36" s="11" t="s">
        <v>425</v>
      </c>
      <c r="B36" s="41" t="s">
        <v>426</v>
      </c>
      <c r="C36" s="13">
        <v>20000</v>
      </c>
      <c r="D36" s="13">
        <v>20393.18</v>
      </c>
      <c r="E36" s="75"/>
      <c r="F36" s="13">
        <v>17000</v>
      </c>
      <c r="G36" s="13">
        <v>0</v>
      </c>
      <c r="H36" s="13">
        <v>18296.28</v>
      </c>
      <c r="I36" s="13">
        <f>(H36/9)*12</f>
        <v>24395.039999999997</v>
      </c>
      <c r="J36" s="14"/>
      <c r="K36" s="13">
        <v>25000</v>
      </c>
      <c r="L36" s="73"/>
      <c r="M36" s="100"/>
      <c r="N36" s="42"/>
      <c r="O36" s="42"/>
    </row>
    <row r="37" spans="1:15" s="44" customFormat="1" ht="15.75" customHeight="1" thickBot="1" x14ac:dyDescent="0.25">
      <c r="A37" s="185" t="s">
        <v>780</v>
      </c>
      <c r="B37" s="185"/>
      <c r="C37" s="17">
        <f>SUM(C30:C36)</f>
        <v>35000</v>
      </c>
      <c r="D37" s="17">
        <f>SUM(D30:D36)</f>
        <v>59226.38</v>
      </c>
      <c r="E37" s="77"/>
      <c r="F37" s="17">
        <f>SUM(F30:F36)</f>
        <v>53080</v>
      </c>
      <c r="G37" s="17">
        <f>SUM(G30:G36)</f>
        <v>0</v>
      </c>
      <c r="H37" s="17">
        <f>SUM(H30:H36)</f>
        <v>34095.58</v>
      </c>
      <c r="I37" s="17">
        <f>SUM(I30:I36)</f>
        <v>45435.573333333334</v>
      </c>
      <c r="J37" s="18"/>
      <c r="K37" s="17">
        <f>SUM(K30:K36)</f>
        <v>57050</v>
      </c>
      <c r="L37" s="77"/>
      <c r="M37" s="101"/>
      <c r="N37" s="53"/>
      <c r="O37" s="53"/>
    </row>
    <row r="38" spans="1:15" s="9" customFormat="1" ht="24.95" customHeight="1" thickTop="1" x14ac:dyDescent="0.2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</row>
    <row r="39" spans="1:15" s="20" customFormat="1" ht="15" customHeight="1" x14ac:dyDescent="0.2">
      <c r="A39" s="186" t="s">
        <v>782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42"/>
      <c r="O39" s="42"/>
    </row>
    <row r="40" spans="1:15" s="20" customFormat="1" ht="15" customHeight="1" x14ac:dyDescent="0.2">
      <c r="A40" s="11" t="s">
        <v>427</v>
      </c>
      <c r="B40" s="41" t="s">
        <v>252</v>
      </c>
      <c r="C40" s="13">
        <v>1500</v>
      </c>
      <c r="D40" s="13">
        <v>1502.66</v>
      </c>
      <c r="E40" s="75"/>
      <c r="F40" s="13">
        <v>750</v>
      </c>
      <c r="G40" s="13">
        <v>0</v>
      </c>
      <c r="H40" s="13">
        <v>603.80999999999995</v>
      </c>
      <c r="I40" s="13">
        <v>750</v>
      </c>
      <c r="J40" s="14"/>
      <c r="K40" s="13">
        <v>750</v>
      </c>
      <c r="L40" s="73"/>
      <c r="M40" s="100"/>
      <c r="N40" s="42"/>
      <c r="O40" s="42"/>
    </row>
    <row r="41" spans="1:15" s="20" customFormat="1" ht="15" customHeight="1" x14ac:dyDescent="0.2">
      <c r="A41" s="11" t="s">
        <v>428</v>
      </c>
      <c r="B41" s="41" t="s">
        <v>429</v>
      </c>
      <c r="C41" s="13">
        <v>20000</v>
      </c>
      <c r="D41" s="13">
        <v>22740.77</v>
      </c>
      <c r="E41" s="75"/>
      <c r="F41" s="13">
        <v>20000</v>
      </c>
      <c r="G41" s="13">
        <v>0</v>
      </c>
      <c r="H41" s="13">
        <v>16867.080000000002</v>
      </c>
      <c r="I41" s="13">
        <v>20000</v>
      </c>
      <c r="J41" s="14"/>
      <c r="K41" s="13">
        <v>25000</v>
      </c>
      <c r="L41" s="73"/>
      <c r="M41" s="100"/>
      <c r="N41" s="42"/>
      <c r="O41" s="42"/>
    </row>
    <row r="42" spans="1:15" s="20" customFormat="1" ht="15" customHeight="1" x14ac:dyDescent="0.2">
      <c r="A42" s="11" t="s">
        <v>430</v>
      </c>
      <c r="B42" s="41" t="s">
        <v>359</v>
      </c>
      <c r="C42" s="13">
        <v>800</v>
      </c>
      <c r="D42" s="13">
        <v>579.66</v>
      </c>
      <c r="E42" s="75"/>
      <c r="F42" s="13">
        <v>800</v>
      </c>
      <c r="G42" s="13">
        <v>0</v>
      </c>
      <c r="H42" s="13">
        <v>718.26</v>
      </c>
      <c r="I42" s="13">
        <f>(H42/9)*12</f>
        <v>957.68000000000006</v>
      </c>
      <c r="J42" s="14"/>
      <c r="K42" s="13">
        <v>1000</v>
      </c>
      <c r="L42" s="73"/>
      <c r="M42" s="100"/>
      <c r="N42" s="42"/>
      <c r="O42" s="42"/>
    </row>
    <row r="43" spans="1:15" s="20" customFormat="1" ht="15" customHeight="1" x14ac:dyDescent="0.2">
      <c r="A43" s="11" t="s">
        <v>431</v>
      </c>
      <c r="B43" s="41" t="s">
        <v>432</v>
      </c>
      <c r="C43" s="13">
        <v>10000</v>
      </c>
      <c r="D43" s="13">
        <v>12168.89</v>
      </c>
      <c r="E43" s="75"/>
      <c r="F43" s="13">
        <v>10000</v>
      </c>
      <c r="G43" s="13">
        <v>0</v>
      </c>
      <c r="H43" s="13">
        <v>3967.96</v>
      </c>
      <c r="I43" s="13">
        <f>(H43/9)*12</f>
        <v>5290.6133333333337</v>
      </c>
      <c r="J43" s="14"/>
      <c r="K43" s="13">
        <v>8000</v>
      </c>
      <c r="L43" s="73"/>
      <c r="M43" s="100"/>
      <c r="N43" s="42"/>
      <c r="O43" s="42"/>
    </row>
    <row r="44" spans="1:15" s="20" customFormat="1" ht="15" customHeight="1" x14ac:dyDescent="0.2">
      <c r="A44" s="11" t="s">
        <v>433</v>
      </c>
      <c r="B44" s="41" t="s">
        <v>256</v>
      </c>
      <c r="C44" s="13">
        <v>5000</v>
      </c>
      <c r="D44" s="13">
        <v>2960.44</v>
      </c>
      <c r="E44" s="75"/>
      <c r="F44" s="13">
        <v>3000</v>
      </c>
      <c r="G44" s="13">
        <v>0</v>
      </c>
      <c r="H44" s="13">
        <v>3672.46</v>
      </c>
      <c r="I44" s="13">
        <f>(H44/9)*12</f>
        <v>4896.6133333333337</v>
      </c>
      <c r="J44" s="14"/>
      <c r="K44" s="13">
        <v>5635</v>
      </c>
      <c r="L44" s="73"/>
      <c r="M44" s="12" t="s">
        <v>989</v>
      </c>
      <c r="N44" s="42"/>
      <c r="O44" s="42"/>
    </row>
    <row r="45" spans="1:15" s="44" customFormat="1" ht="15.75" customHeight="1" thickBot="1" x14ac:dyDescent="0.25">
      <c r="A45" s="185" t="s">
        <v>783</v>
      </c>
      <c r="B45" s="185"/>
      <c r="C45" s="17">
        <f t="shared" ref="C45:K45" si="5">SUM(C40:C44)</f>
        <v>37300</v>
      </c>
      <c r="D45" s="17">
        <f t="shared" si="5"/>
        <v>39952.42</v>
      </c>
      <c r="E45" s="77"/>
      <c r="F45" s="17">
        <f t="shared" si="5"/>
        <v>34550</v>
      </c>
      <c r="G45" s="17">
        <f t="shared" si="5"/>
        <v>0</v>
      </c>
      <c r="H45" s="17">
        <f t="shared" si="5"/>
        <v>25829.57</v>
      </c>
      <c r="I45" s="17">
        <f t="shared" si="5"/>
        <v>31894.906666666669</v>
      </c>
      <c r="J45" s="18"/>
      <c r="K45" s="17">
        <f t="shared" si="5"/>
        <v>40385</v>
      </c>
      <c r="L45" s="77"/>
      <c r="M45" s="101"/>
      <c r="N45" s="53"/>
      <c r="O45" s="53"/>
    </row>
    <row r="46" spans="1:15" s="10" customFormat="1" ht="24.95" customHeight="1" thickTop="1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</row>
    <row r="47" spans="1:15" s="20" customFormat="1" ht="15" customHeight="1" x14ac:dyDescent="0.2">
      <c r="A47" s="186" t="s">
        <v>784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42"/>
      <c r="O47" s="42"/>
    </row>
    <row r="48" spans="1:15" s="20" customFormat="1" ht="15" customHeight="1" x14ac:dyDescent="0.2">
      <c r="A48" s="11" t="s">
        <v>434</v>
      </c>
      <c r="B48" s="41" t="s">
        <v>435</v>
      </c>
      <c r="C48" s="13">
        <v>10000</v>
      </c>
      <c r="D48" s="13">
        <v>9125.59</v>
      </c>
      <c r="E48" s="75"/>
      <c r="F48" s="13">
        <v>10000</v>
      </c>
      <c r="G48" s="13">
        <v>0</v>
      </c>
      <c r="H48" s="13">
        <v>6533.5</v>
      </c>
      <c r="I48" s="13">
        <v>10000</v>
      </c>
      <c r="J48" s="14"/>
      <c r="K48" s="13">
        <v>8000</v>
      </c>
      <c r="L48" s="73"/>
      <c r="M48" s="100"/>
      <c r="N48" s="42"/>
      <c r="O48" s="42"/>
    </row>
    <row r="49" spans="1:15" s="44" customFormat="1" ht="15.75" customHeight="1" thickBot="1" x14ac:dyDescent="0.25">
      <c r="A49" s="185" t="s">
        <v>785</v>
      </c>
      <c r="B49" s="185"/>
      <c r="C49" s="17">
        <f>SUM(C48)</f>
        <v>10000</v>
      </c>
      <c r="D49" s="17">
        <f t="shared" ref="D49:G49" si="6">SUM(D48)</f>
        <v>9125.59</v>
      </c>
      <c r="E49" s="77"/>
      <c r="F49" s="17">
        <f t="shared" si="6"/>
        <v>10000</v>
      </c>
      <c r="G49" s="17">
        <f t="shared" si="6"/>
        <v>0</v>
      </c>
      <c r="H49" s="17">
        <f t="shared" ref="H49:K49" si="7">SUM(H48)</f>
        <v>6533.5</v>
      </c>
      <c r="I49" s="17">
        <f t="shared" si="7"/>
        <v>10000</v>
      </c>
      <c r="J49" s="18"/>
      <c r="K49" s="17">
        <f t="shared" si="7"/>
        <v>8000</v>
      </c>
      <c r="L49" s="77"/>
      <c r="M49" s="101"/>
      <c r="N49" s="53"/>
      <c r="O49" s="53"/>
    </row>
    <row r="50" spans="1:15" s="9" customFormat="1" ht="24.95" customHeight="1" thickTop="1" x14ac:dyDescent="0.2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</row>
    <row r="51" spans="1:15" s="20" customFormat="1" ht="15" customHeight="1" x14ac:dyDescent="0.2">
      <c r="A51" s="186" t="s">
        <v>786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96"/>
      <c r="O51" s="42"/>
    </row>
    <row r="52" spans="1:15" s="20" customFormat="1" ht="15" customHeight="1" x14ac:dyDescent="0.2">
      <c r="A52" s="11" t="s">
        <v>436</v>
      </c>
      <c r="B52" s="41" t="s">
        <v>437</v>
      </c>
      <c r="C52" s="13">
        <v>500</v>
      </c>
      <c r="D52" s="13">
        <v>419.16</v>
      </c>
      <c r="E52" s="75"/>
      <c r="F52" s="13">
        <v>0</v>
      </c>
      <c r="G52" s="13">
        <v>0</v>
      </c>
      <c r="H52" s="13">
        <v>217.6</v>
      </c>
      <c r="I52" s="13">
        <v>217.6</v>
      </c>
      <c r="J52" s="14"/>
      <c r="K52" s="13">
        <v>25000</v>
      </c>
      <c r="L52" s="73"/>
      <c r="M52" s="100" t="s">
        <v>973</v>
      </c>
      <c r="N52" s="42"/>
      <c r="O52" s="42"/>
    </row>
    <row r="53" spans="1:15" s="20" customFormat="1" ht="15" customHeight="1" x14ac:dyDescent="0.2">
      <c r="A53" s="11" t="s">
        <v>438</v>
      </c>
      <c r="B53" s="41" t="s">
        <v>367</v>
      </c>
      <c r="C53" s="13">
        <v>1000</v>
      </c>
      <c r="D53" s="13">
        <v>1442.22</v>
      </c>
      <c r="E53" s="75"/>
      <c r="F53" s="13">
        <v>1500</v>
      </c>
      <c r="G53" s="13">
        <v>0</v>
      </c>
      <c r="H53" s="13">
        <v>617.69000000000005</v>
      </c>
      <c r="I53" s="13">
        <f>(H53/9)*12</f>
        <v>823.5866666666667</v>
      </c>
      <c r="J53" s="14"/>
      <c r="K53" s="13">
        <v>1000</v>
      </c>
      <c r="L53" s="73"/>
      <c r="M53" s="100"/>
      <c r="N53" s="42"/>
      <c r="O53" s="42"/>
    </row>
    <row r="54" spans="1:15" s="20" customFormat="1" ht="15" customHeight="1" x14ac:dyDescent="0.2">
      <c r="A54" s="11" t="s">
        <v>439</v>
      </c>
      <c r="B54" s="41" t="s">
        <v>369</v>
      </c>
      <c r="C54" s="13">
        <v>1000</v>
      </c>
      <c r="D54" s="13">
        <v>591.76</v>
      </c>
      <c r="E54" s="75"/>
      <c r="F54" s="13">
        <v>1000</v>
      </c>
      <c r="G54" s="13">
        <v>0</v>
      </c>
      <c r="H54" s="13">
        <v>873.81</v>
      </c>
      <c r="I54" s="13">
        <f>(H54/9)*12</f>
        <v>1165.08</v>
      </c>
      <c r="J54" s="14"/>
      <c r="K54" s="13">
        <v>1000</v>
      </c>
      <c r="L54" s="73"/>
      <c r="M54" s="100" t="s">
        <v>440</v>
      </c>
      <c r="N54" s="42"/>
      <c r="O54" s="42"/>
    </row>
    <row r="55" spans="1:15" s="44" customFormat="1" ht="15.75" customHeight="1" thickBot="1" x14ac:dyDescent="0.25">
      <c r="A55" s="185" t="s">
        <v>787</v>
      </c>
      <c r="B55" s="185"/>
      <c r="C55" s="25">
        <f>SUM(C52:C54)</f>
        <v>2500</v>
      </c>
      <c r="D55" s="25">
        <f t="shared" ref="D55:F55" si="8">SUM(D52:D54)</f>
        <v>2453.1400000000003</v>
      </c>
      <c r="E55" s="93"/>
      <c r="F55" s="25">
        <f t="shared" si="8"/>
        <v>2500</v>
      </c>
      <c r="G55" s="25">
        <f t="shared" ref="G55:K55" si="9">SUM(G52:G54)</f>
        <v>0</v>
      </c>
      <c r="H55" s="25">
        <f t="shared" si="9"/>
        <v>1709.1</v>
      </c>
      <c r="I55" s="25">
        <f t="shared" si="9"/>
        <v>2206.2666666666664</v>
      </c>
      <c r="J55" s="26"/>
      <c r="K55" s="25">
        <f t="shared" si="9"/>
        <v>27000</v>
      </c>
      <c r="L55" s="93"/>
      <c r="M55" s="102"/>
      <c r="N55" s="53"/>
      <c r="O55" s="53"/>
    </row>
    <row r="56" spans="1:15" s="9" customFormat="1" ht="24.95" customHeight="1" thickTop="1" x14ac:dyDescent="0.2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</row>
    <row r="57" spans="1:15" s="20" customFormat="1" ht="15" customHeight="1" x14ac:dyDescent="0.2">
      <c r="A57" s="186" t="s">
        <v>791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42"/>
      <c r="O57" s="42"/>
    </row>
    <row r="58" spans="1:15" s="20" customFormat="1" ht="25.5" x14ac:dyDescent="0.2">
      <c r="A58" s="11" t="s">
        <v>441</v>
      </c>
      <c r="B58" s="41" t="s">
        <v>442</v>
      </c>
      <c r="C58" s="13">
        <v>0</v>
      </c>
      <c r="D58" s="13">
        <v>34121</v>
      </c>
      <c r="E58" s="75"/>
      <c r="F58" s="13">
        <v>0</v>
      </c>
      <c r="G58" s="13">
        <v>45000</v>
      </c>
      <c r="H58" s="13">
        <v>45000</v>
      </c>
      <c r="I58" s="13">
        <v>45000</v>
      </c>
      <c r="J58" s="14"/>
      <c r="K58" s="13">
        <v>0</v>
      </c>
      <c r="L58" s="73"/>
      <c r="M58" s="100" t="s">
        <v>974</v>
      </c>
      <c r="N58" s="97"/>
      <c r="O58" s="42"/>
    </row>
    <row r="59" spans="1:15" s="20" customFormat="1" ht="15" customHeight="1" x14ac:dyDescent="0.2">
      <c r="A59" s="11" t="s">
        <v>443</v>
      </c>
      <c r="B59" s="41" t="s">
        <v>444</v>
      </c>
      <c r="C59" s="13">
        <v>157650</v>
      </c>
      <c r="D59" s="13">
        <v>157650</v>
      </c>
      <c r="E59" s="75"/>
      <c r="F59" s="13">
        <v>0</v>
      </c>
      <c r="G59" s="13">
        <v>0</v>
      </c>
      <c r="H59" s="13">
        <v>0</v>
      </c>
      <c r="I59" s="13">
        <v>0</v>
      </c>
      <c r="J59" s="14"/>
      <c r="K59" s="13">
        <v>0</v>
      </c>
      <c r="L59" s="73"/>
      <c r="M59" s="100" t="s">
        <v>445</v>
      </c>
      <c r="N59" s="97"/>
      <c r="O59" s="42"/>
    </row>
    <row r="60" spans="1:15" s="20" customFormat="1" ht="15" customHeight="1" x14ac:dyDescent="0.2">
      <c r="A60" s="11" t="s">
        <v>446</v>
      </c>
      <c r="B60" s="41" t="s">
        <v>447</v>
      </c>
      <c r="C60" s="13">
        <v>74766</v>
      </c>
      <c r="D60" s="13">
        <v>70690.509999999995</v>
      </c>
      <c r="E60" s="75"/>
      <c r="F60" s="13">
        <v>0</v>
      </c>
      <c r="G60" s="13">
        <v>0</v>
      </c>
      <c r="H60" s="13">
        <v>0</v>
      </c>
      <c r="I60" s="13">
        <v>0</v>
      </c>
      <c r="J60" s="14"/>
      <c r="K60" s="13">
        <v>0</v>
      </c>
      <c r="L60" s="73"/>
      <c r="M60" s="100" t="s">
        <v>445</v>
      </c>
      <c r="N60" s="97"/>
      <c r="O60" s="42"/>
    </row>
    <row r="61" spans="1:15" s="44" customFormat="1" ht="15.75" customHeight="1" thickBot="1" x14ac:dyDescent="0.25">
      <c r="A61" s="185" t="s">
        <v>792</v>
      </c>
      <c r="B61" s="185"/>
      <c r="C61" s="17">
        <f>SUM(C58:C60)</f>
        <v>232416</v>
      </c>
      <c r="D61" s="17">
        <f t="shared" ref="D61:G61" si="10">SUM(D58:D60)</f>
        <v>262461.51</v>
      </c>
      <c r="E61" s="77"/>
      <c r="F61" s="17">
        <f t="shared" si="10"/>
        <v>0</v>
      </c>
      <c r="G61" s="17">
        <f t="shared" si="10"/>
        <v>45000</v>
      </c>
      <c r="H61" s="17">
        <f t="shared" ref="H61:K61" si="11">SUM(H58:H60)</f>
        <v>45000</v>
      </c>
      <c r="I61" s="17">
        <f t="shared" si="11"/>
        <v>45000</v>
      </c>
      <c r="J61" s="18"/>
      <c r="K61" s="17">
        <f t="shared" si="11"/>
        <v>0</v>
      </c>
      <c r="L61" s="77"/>
      <c r="M61" s="101"/>
      <c r="N61" s="53"/>
      <c r="O61" s="53"/>
    </row>
    <row r="62" spans="1:15" s="9" customFormat="1" ht="24.95" customHeight="1" thickTop="1" x14ac:dyDescent="0.25">
      <c r="A62" s="196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</row>
    <row r="63" spans="1:15" s="20" customFormat="1" ht="15" customHeight="1" x14ac:dyDescent="0.2">
      <c r="A63" s="186" t="s">
        <v>836</v>
      </c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42"/>
      <c r="O63" s="42"/>
    </row>
    <row r="64" spans="1:15" s="20" customFormat="1" ht="15" customHeight="1" x14ac:dyDescent="0.2">
      <c r="A64" s="11" t="s">
        <v>449</v>
      </c>
      <c r="B64" s="41" t="s">
        <v>450</v>
      </c>
      <c r="C64" s="13">
        <v>0</v>
      </c>
      <c r="D64" s="13">
        <v>0</v>
      </c>
      <c r="E64" s="75"/>
      <c r="F64" s="13">
        <v>0</v>
      </c>
      <c r="G64" s="13">
        <v>0</v>
      </c>
      <c r="H64" s="13">
        <v>0</v>
      </c>
      <c r="I64" s="23">
        <v>0</v>
      </c>
      <c r="J64" s="65"/>
      <c r="K64" s="13">
        <v>0</v>
      </c>
      <c r="L64" s="73"/>
      <c r="M64" s="100"/>
      <c r="N64" s="42"/>
      <c r="O64" s="42"/>
    </row>
    <row r="65" spans="1:15" s="44" customFormat="1" ht="15.75" customHeight="1" thickBot="1" x14ac:dyDescent="0.25">
      <c r="A65" s="185" t="s">
        <v>837</v>
      </c>
      <c r="B65" s="185"/>
      <c r="C65" s="17">
        <f>SUM(C64)</f>
        <v>0</v>
      </c>
      <c r="D65" s="17">
        <f t="shared" ref="D65:G65" si="12">SUM(D64)</f>
        <v>0</v>
      </c>
      <c r="E65" s="77"/>
      <c r="F65" s="17">
        <f t="shared" si="12"/>
        <v>0</v>
      </c>
      <c r="G65" s="17">
        <f t="shared" si="12"/>
        <v>0</v>
      </c>
      <c r="H65" s="17">
        <f t="shared" ref="H65:K65" si="13">SUM(H64)</f>
        <v>0</v>
      </c>
      <c r="I65" s="17">
        <f t="shared" si="13"/>
        <v>0</v>
      </c>
      <c r="J65" s="18"/>
      <c r="K65" s="17">
        <f t="shared" si="13"/>
        <v>0</v>
      </c>
      <c r="L65" s="77"/>
      <c r="M65" s="101"/>
      <c r="N65" s="53"/>
      <c r="O65" s="53"/>
    </row>
    <row r="66" spans="1:15" s="9" customFormat="1" ht="24.95" customHeight="1" thickTop="1" x14ac:dyDescent="0.25">
      <c r="A66" s="196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</row>
    <row r="67" spans="1:15" s="20" customFormat="1" ht="15.75" customHeight="1" thickBot="1" x14ac:dyDescent="0.25">
      <c r="A67" s="193" t="s">
        <v>712</v>
      </c>
      <c r="B67" s="193"/>
      <c r="C67" s="58">
        <f>C22+C27+C37+C45+C49+C55+C61+C65</f>
        <v>378082</v>
      </c>
      <c r="D67" s="58">
        <f>D22+D27+D37+D45+D49+D55+D61+D65</f>
        <v>420318.26</v>
      </c>
      <c r="E67" s="76"/>
      <c r="F67" s="58">
        <f>F22+F27+F37+F45+F49+F55+F61+F65</f>
        <v>157552</v>
      </c>
      <c r="G67" s="58">
        <f>G22+G27+G37+G45+G49+G55+G61+G65</f>
        <v>45000</v>
      </c>
      <c r="H67" s="58">
        <f>H22+H27+H37+H45+H49+H55+H61+H65</f>
        <v>169830.01</v>
      </c>
      <c r="I67" s="58">
        <f>I22+I27+I37+I45+I49+I55+I61+I65</f>
        <v>211640.27548666668</v>
      </c>
      <c r="J67" s="59"/>
      <c r="K67" s="58">
        <f>K22+K27+K37+K45+K49+K55+K61+K65</f>
        <v>206690</v>
      </c>
      <c r="L67" s="76"/>
      <c r="M67" s="100"/>
      <c r="N67" s="42"/>
      <c r="O67" s="42"/>
    </row>
    <row r="68" spans="1:15" s="20" customFormat="1" ht="15" customHeight="1" thickTop="1" x14ac:dyDescent="0.2">
      <c r="A68" s="11"/>
      <c r="B68" s="11"/>
      <c r="C68" s="28"/>
      <c r="D68" s="28"/>
      <c r="E68" s="91"/>
      <c r="F68" s="91"/>
      <c r="G68" s="91"/>
      <c r="H68" s="91"/>
      <c r="I68" s="29"/>
      <c r="J68" s="29"/>
      <c r="K68" s="91"/>
      <c r="L68" s="91"/>
      <c r="M68" s="24"/>
    </row>
    <row r="69" spans="1:15" s="20" customFormat="1" ht="12.75" x14ac:dyDescent="0.2">
      <c r="C69" s="29"/>
      <c r="D69" s="29"/>
      <c r="E69" s="29"/>
      <c r="F69" s="29"/>
      <c r="G69" s="29"/>
      <c r="H69" s="29"/>
      <c r="I69" s="29"/>
      <c r="J69" s="29"/>
      <c r="K69" s="23"/>
      <c r="L69" s="23"/>
    </row>
    <row r="70" spans="1:15" s="20" customFormat="1" ht="12.75" x14ac:dyDescent="0.2">
      <c r="C70" s="29"/>
      <c r="D70" s="29"/>
      <c r="E70" s="29"/>
      <c r="F70" s="29"/>
      <c r="G70" s="29"/>
      <c r="H70" s="29"/>
      <c r="I70" s="29"/>
      <c r="J70" s="29"/>
      <c r="K70" s="23"/>
      <c r="L70" s="23"/>
    </row>
    <row r="71" spans="1:15" s="20" customFormat="1" ht="12.75" x14ac:dyDescent="0.2">
      <c r="C71" s="29"/>
      <c r="D71" s="29"/>
      <c r="E71" s="29"/>
      <c r="F71" s="29"/>
      <c r="G71" s="29"/>
      <c r="H71" s="29"/>
      <c r="I71" s="29"/>
      <c r="J71" s="29"/>
      <c r="K71" s="23"/>
      <c r="L71" s="23"/>
    </row>
    <row r="72" spans="1:15" s="20" customFormat="1" ht="12.75" x14ac:dyDescent="0.2">
      <c r="C72" s="29"/>
      <c r="D72" s="29"/>
      <c r="E72" s="29"/>
      <c r="F72" s="29"/>
      <c r="G72" s="29"/>
      <c r="H72" s="29"/>
      <c r="I72" s="29"/>
      <c r="J72" s="29"/>
      <c r="K72" s="23"/>
      <c r="L72" s="23"/>
    </row>
    <row r="73" spans="1:15" s="20" customFormat="1" ht="12.75" x14ac:dyDescent="0.2">
      <c r="C73" s="29"/>
      <c r="D73" s="29"/>
      <c r="E73" s="29"/>
      <c r="F73" s="29"/>
      <c r="G73" s="29"/>
      <c r="H73" s="29"/>
      <c r="I73" s="29"/>
      <c r="J73" s="29"/>
      <c r="K73" s="23"/>
      <c r="L73" s="23"/>
    </row>
    <row r="74" spans="1:15" s="20" customFormat="1" ht="12.75" x14ac:dyDescent="0.2">
      <c r="C74" s="29"/>
      <c r="D74" s="29"/>
      <c r="E74" s="29"/>
      <c r="F74" s="29"/>
      <c r="G74" s="29"/>
      <c r="H74" s="29"/>
      <c r="I74" s="29"/>
      <c r="J74" s="29"/>
      <c r="K74" s="23"/>
      <c r="L74" s="23"/>
    </row>
    <row r="75" spans="1:15" s="20" customFormat="1" ht="12.75" x14ac:dyDescent="0.2">
      <c r="C75" s="29"/>
      <c r="D75" s="29"/>
      <c r="E75" s="29"/>
      <c r="F75" s="29"/>
      <c r="G75" s="29"/>
      <c r="H75" s="29"/>
      <c r="I75" s="29"/>
      <c r="J75" s="29"/>
      <c r="K75" s="23"/>
      <c r="L75" s="23"/>
    </row>
    <row r="76" spans="1:15" s="20" customFormat="1" ht="12.75" x14ac:dyDescent="0.2">
      <c r="C76" s="29"/>
      <c r="D76" s="29"/>
      <c r="E76" s="29"/>
      <c r="F76" s="29"/>
      <c r="G76" s="29"/>
      <c r="H76" s="29"/>
      <c r="I76" s="29"/>
      <c r="J76" s="29"/>
      <c r="K76" s="23"/>
      <c r="L76" s="23"/>
    </row>
    <row r="77" spans="1:15" s="20" customFormat="1" ht="12.75" x14ac:dyDescent="0.2">
      <c r="C77" s="29"/>
      <c r="D77" s="29"/>
      <c r="E77" s="29"/>
      <c r="F77" s="29"/>
      <c r="G77" s="29"/>
      <c r="H77" s="29"/>
      <c r="I77" s="29"/>
      <c r="J77" s="29"/>
      <c r="K77" s="23"/>
      <c r="L77" s="23"/>
    </row>
    <row r="78" spans="1:15" s="20" customFormat="1" ht="12.75" x14ac:dyDescent="0.2">
      <c r="C78" s="29"/>
      <c r="D78" s="29"/>
      <c r="E78" s="29"/>
      <c r="F78" s="29"/>
      <c r="G78" s="29"/>
      <c r="H78" s="29"/>
      <c r="I78" s="29"/>
      <c r="J78" s="29"/>
      <c r="K78" s="23"/>
      <c r="L78" s="23"/>
    </row>
    <row r="79" spans="1:15" s="20" customFormat="1" ht="12.75" x14ac:dyDescent="0.2">
      <c r="C79" s="29"/>
      <c r="D79" s="29"/>
      <c r="E79" s="29"/>
      <c r="F79" s="29"/>
      <c r="G79" s="29"/>
      <c r="H79" s="29"/>
      <c r="I79" s="29"/>
      <c r="J79" s="29"/>
      <c r="K79" s="23"/>
      <c r="L79" s="23"/>
    </row>
    <row r="80" spans="1:15" s="20" customFormat="1" ht="12.75" x14ac:dyDescent="0.2">
      <c r="C80" s="29"/>
      <c r="D80" s="29"/>
      <c r="E80" s="29"/>
      <c r="F80" s="29"/>
      <c r="G80" s="29"/>
      <c r="H80" s="29"/>
      <c r="I80" s="29"/>
      <c r="J80" s="29"/>
      <c r="K80" s="23"/>
      <c r="L80" s="23"/>
    </row>
    <row r="81" spans="3:12" s="20" customFormat="1" ht="12.75" x14ac:dyDescent="0.2">
      <c r="C81" s="29"/>
      <c r="D81" s="29"/>
      <c r="E81" s="29"/>
      <c r="F81" s="29"/>
      <c r="G81" s="29"/>
      <c r="H81" s="29"/>
      <c r="I81" s="29"/>
      <c r="J81" s="29"/>
      <c r="K81" s="23"/>
      <c r="L81" s="23"/>
    </row>
    <row r="82" spans="3:12" s="20" customFormat="1" ht="12.75" x14ac:dyDescent="0.2">
      <c r="C82" s="29"/>
      <c r="D82" s="29"/>
      <c r="E82" s="29"/>
      <c r="F82" s="29"/>
      <c r="G82" s="29"/>
      <c r="H82" s="29"/>
      <c r="I82" s="29"/>
      <c r="J82" s="29"/>
      <c r="K82" s="23"/>
      <c r="L82" s="23"/>
    </row>
    <row r="83" spans="3:12" s="20" customFormat="1" ht="12.75" x14ac:dyDescent="0.2">
      <c r="C83" s="29"/>
      <c r="D83" s="29"/>
      <c r="E83" s="29"/>
      <c r="F83" s="29"/>
      <c r="G83" s="29"/>
      <c r="H83" s="29"/>
      <c r="I83" s="29"/>
      <c r="J83" s="29"/>
      <c r="K83" s="23"/>
      <c r="L83" s="23"/>
    </row>
    <row r="84" spans="3:12" s="20" customFormat="1" ht="12.75" x14ac:dyDescent="0.2">
      <c r="C84" s="29"/>
      <c r="D84" s="29"/>
      <c r="E84" s="29"/>
      <c r="F84" s="29"/>
      <c r="G84" s="29"/>
      <c r="H84" s="29"/>
      <c r="I84" s="29"/>
      <c r="J84" s="29"/>
      <c r="K84" s="23"/>
      <c r="L84" s="23"/>
    </row>
    <row r="85" spans="3:12" s="20" customFormat="1" ht="12.75" x14ac:dyDescent="0.2">
      <c r="C85" s="29"/>
      <c r="D85" s="29"/>
      <c r="E85" s="29"/>
      <c r="F85" s="29"/>
      <c r="G85" s="29"/>
      <c r="H85" s="29"/>
      <c r="I85" s="29"/>
      <c r="J85" s="29"/>
      <c r="K85" s="23"/>
      <c r="L85" s="23"/>
    </row>
    <row r="86" spans="3:12" s="20" customFormat="1" ht="12.75" x14ac:dyDescent="0.2">
      <c r="C86" s="29"/>
      <c r="D86" s="29"/>
      <c r="E86" s="29"/>
      <c r="F86" s="29"/>
      <c r="G86" s="29"/>
      <c r="H86" s="29"/>
      <c r="I86" s="29"/>
      <c r="J86" s="29"/>
      <c r="K86" s="23"/>
      <c r="L86" s="23"/>
    </row>
    <row r="87" spans="3:12" s="20" customFormat="1" ht="12.75" x14ac:dyDescent="0.2">
      <c r="C87" s="29"/>
      <c r="D87" s="29"/>
      <c r="E87" s="29"/>
      <c r="F87" s="29"/>
      <c r="G87" s="29"/>
      <c r="H87" s="29"/>
      <c r="I87" s="29"/>
      <c r="J87" s="29"/>
      <c r="K87" s="23"/>
      <c r="L87" s="23"/>
    </row>
    <row r="88" spans="3:12" s="20" customFormat="1" ht="12.75" x14ac:dyDescent="0.2">
      <c r="C88" s="29"/>
      <c r="D88" s="29"/>
      <c r="E88" s="29"/>
      <c r="F88" s="29"/>
      <c r="G88" s="29"/>
      <c r="H88" s="29"/>
      <c r="I88" s="29"/>
      <c r="J88" s="29"/>
      <c r="K88" s="23"/>
      <c r="L88" s="23"/>
    </row>
    <row r="89" spans="3:12" s="20" customFormat="1" ht="12.75" x14ac:dyDescent="0.2">
      <c r="C89" s="29"/>
      <c r="D89" s="29"/>
      <c r="E89" s="29"/>
      <c r="F89" s="29"/>
      <c r="G89" s="29"/>
      <c r="H89" s="29"/>
      <c r="I89" s="29"/>
      <c r="J89" s="65"/>
    </row>
    <row r="90" spans="3:12" s="20" customFormat="1" ht="12.75" x14ac:dyDescent="0.2">
      <c r="C90" s="29"/>
      <c r="D90" s="29"/>
      <c r="E90" s="29"/>
      <c r="F90" s="29"/>
      <c r="G90" s="29"/>
      <c r="H90" s="29"/>
      <c r="I90" s="29"/>
      <c r="J90" s="65"/>
    </row>
    <row r="91" spans="3:12" s="20" customFormat="1" ht="12.75" x14ac:dyDescent="0.2">
      <c r="C91" s="29"/>
      <c r="D91" s="29"/>
      <c r="E91" s="29"/>
      <c r="F91" s="29"/>
      <c r="G91" s="29"/>
      <c r="H91" s="29"/>
      <c r="I91" s="29"/>
      <c r="J91" s="65"/>
    </row>
    <row r="92" spans="3:12" s="20" customFormat="1" ht="12.75" x14ac:dyDescent="0.2">
      <c r="C92" s="29"/>
      <c r="D92" s="29"/>
      <c r="E92" s="29"/>
      <c r="F92" s="29"/>
      <c r="G92" s="29"/>
      <c r="H92" s="29"/>
      <c r="I92" s="29"/>
      <c r="J92" s="65"/>
    </row>
    <row r="93" spans="3:12" s="20" customFormat="1" ht="12.75" x14ac:dyDescent="0.2">
      <c r="C93" s="29"/>
      <c r="D93" s="29"/>
      <c r="E93" s="29"/>
      <c r="F93" s="29"/>
      <c r="G93" s="29"/>
      <c r="H93" s="29"/>
      <c r="I93" s="29"/>
      <c r="J93" s="65"/>
    </row>
    <row r="94" spans="3:12" s="20" customFormat="1" ht="12.75" x14ac:dyDescent="0.2">
      <c r="C94" s="29"/>
      <c r="D94" s="29"/>
      <c r="E94" s="29"/>
      <c r="F94" s="29"/>
      <c r="G94" s="29"/>
      <c r="H94" s="29"/>
      <c r="I94" s="29"/>
      <c r="J94" s="65"/>
    </row>
    <row r="95" spans="3:12" s="20" customFormat="1" ht="12.75" x14ac:dyDescent="0.2">
      <c r="C95" s="29"/>
      <c r="D95" s="29"/>
      <c r="E95" s="29"/>
      <c r="F95" s="29"/>
      <c r="G95" s="29"/>
      <c r="H95" s="29"/>
      <c r="I95" s="29"/>
      <c r="J95" s="65"/>
    </row>
    <row r="96" spans="3:12" s="20" customFormat="1" ht="12.75" x14ac:dyDescent="0.2">
      <c r="C96" s="29"/>
      <c r="D96" s="29"/>
      <c r="E96" s="29"/>
      <c r="F96" s="29"/>
      <c r="G96" s="29"/>
      <c r="H96" s="29"/>
      <c r="I96" s="29"/>
      <c r="J96" s="65"/>
    </row>
    <row r="97" spans="3:10" s="20" customFormat="1" ht="12.75" x14ac:dyDescent="0.2">
      <c r="C97" s="29"/>
      <c r="D97" s="29"/>
      <c r="E97" s="29"/>
      <c r="F97" s="29"/>
      <c r="G97" s="29"/>
      <c r="H97" s="29"/>
      <c r="I97" s="29"/>
      <c r="J97" s="65"/>
    </row>
    <row r="98" spans="3:10" s="20" customFormat="1" ht="12.75" x14ac:dyDescent="0.2">
      <c r="C98" s="29"/>
      <c r="D98" s="29"/>
      <c r="E98" s="29"/>
      <c r="F98" s="29"/>
      <c r="G98" s="29"/>
      <c r="H98" s="29"/>
      <c r="I98" s="29"/>
      <c r="J98" s="65"/>
    </row>
    <row r="99" spans="3:10" s="20" customFormat="1" ht="12.75" x14ac:dyDescent="0.2">
      <c r="C99" s="29"/>
      <c r="D99" s="29"/>
      <c r="E99" s="29"/>
      <c r="F99" s="29"/>
      <c r="G99" s="29"/>
      <c r="H99" s="29"/>
      <c r="I99" s="29"/>
      <c r="J99" s="65"/>
    </row>
    <row r="100" spans="3:10" s="20" customFormat="1" ht="12.75" x14ac:dyDescent="0.2">
      <c r="C100" s="29"/>
      <c r="D100" s="29"/>
      <c r="E100" s="29"/>
      <c r="F100" s="29"/>
      <c r="G100" s="29"/>
      <c r="H100" s="29"/>
      <c r="I100" s="29"/>
      <c r="J100" s="65"/>
    </row>
    <row r="101" spans="3:10" s="20" customFormat="1" ht="12.75" x14ac:dyDescent="0.2">
      <c r="C101" s="29"/>
      <c r="D101" s="29"/>
      <c r="E101" s="29"/>
      <c r="F101" s="29"/>
      <c r="G101" s="29"/>
      <c r="H101" s="29"/>
      <c r="I101" s="29"/>
      <c r="J101" s="65"/>
    </row>
    <row r="102" spans="3:10" s="20" customFormat="1" ht="12.75" x14ac:dyDescent="0.2">
      <c r="C102" s="29"/>
      <c r="D102" s="29"/>
      <c r="E102" s="29"/>
      <c r="F102" s="29"/>
      <c r="G102" s="29"/>
      <c r="H102" s="29"/>
      <c r="I102" s="29"/>
      <c r="J102" s="65"/>
    </row>
    <row r="103" spans="3:10" s="20" customFormat="1" ht="12.75" x14ac:dyDescent="0.2">
      <c r="C103" s="29"/>
      <c r="D103" s="29"/>
      <c r="E103" s="29"/>
      <c r="F103" s="29"/>
      <c r="G103" s="29"/>
      <c r="H103" s="29"/>
      <c r="I103" s="29"/>
      <c r="J103" s="65"/>
    </row>
    <row r="104" spans="3:10" s="20" customFormat="1" ht="12.75" x14ac:dyDescent="0.2">
      <c r="C104" s="29"/>
      <c r="D104" s="29"/>
      <c r="E104" s="29"/>
      <c r="F104" s="29"/>
      <c r="G104" s="29"/>
      <c r="H104" s="29"/>
      <c r="I104" s="29"/>
      <c r="J104" s="65"/>
    </row>
    <row r="105" spans="3:10" s="20" customFormat="1" ht="12.75" x14ac:dyDescent="0.2">
      <c r="C105" s="29"/>
      <c r="D105" s="29"/>
      <c r="E105" s="29"/>
      <c r="F105" s="29"/>
      <c r="G105" s="29"/>
      <c r="H105" s="29"/>
      <c r="I105" s="29"/>
      <c r="J105" s="65"/>
    </row>
    <row r="106" spans="3:10" s="20" customFormat="1" ht="12.75" x14ac:dyDescent="0.2">
      <c r="C106" s="29"/>
      <c r="D106" s="29"/>
      <c r="E106" s="29"/>
      <c r="F106" s="29"/>
      <c r="G106" s="29"/>
      <c r="H106" s="29"/>
      <c r="I106" s="29"/>
      <c r="J106" s="65"/>
    </row>
    <row r="107" spans="3:10" s="20" customFormat="1" ht="12.75" x14ac:dyDescent="0.2">
      <c r="C107" s="29"/>
      <c r="D107" s="29"/>
      <c r="E107" s="29"/>
      <c r="F107" s="29"/>
      <c r="G107" s="29"/>
      <c r="H107" s="29"/>
      <c r="I107" s="29"/>
      <c r="J107" s="65"/>
    </row>
    <row r="108" spans="3:10" s="20" customFormat="1" ht="12.75" x14ac:dyDescent="0.2">
      <c r="C108" s="29"/>
      <c r="D108" s="29"/>
      <c r="E108" s="29"/>
      <c r="F108" s="29"/>
      <c r="G108" s="29"/>
      <c r="H108" s="29"/>
      <c r="I108" s="29"/>
      <c r="J108" s="65"/>
    </row>
    <row r="109" spans="3:10" s="20" customFormat="1" ht="12.75" x14ac:dyDescent="0.2">
      <c r="C109" s="29"/>
      <c r="D109" s="29"/>
      <c r="E109" s="29"/>
      <c r="F109" s="29"/>
      <c r="G109" s="29"/>
      <c r="H109" s="29"/>
      <c r="I109" s="29"/>
      <c r="J109" s="65"/>
    </row>
    <row r="110" spans="3:10" s="20" customFormat="1" ht="12.75" x14ac:dyDescent="0.2">
      <c r="C110" s="29"/>
      <c r="D110" s="29"/>
      <c r="E110" s="29"/>
      <c r="F110" s="29"/>
      <c r="G110" s="29"/>
      <c r="H110" s="29"/>
      <c r="I110" s="29"/>
      <c r="J110" s="65"/>
    </row>
    <row r="111" spans="3:10" s="20" customFormat="1" ht="12.75" x14ac:dyDescent="0.2">
      <c r="C111" s="29"/>
      <c r="D111" s="29"/>
      <c r="E111" s="29"/>
      <c r="F111" s="29"/>
      <c r="G111" s="29"/>
      <c r="H111" s="29"/>
      <c r="I111" s="29"/>
      <c r="J111" s="65"/>
    </row>
    <row r="112" spans="3:10" s="20" customFormat="1" ht="12.75" x14ac:dyDescent="0.2">
      <c r="C112" s="29"/>
      <c r="D112" s="29"/>
      <c r="E112" s="29"/>
      <c r="F112" s="29"/>
      <c r="G112" s="29"/>
      <c r="H112" s="29"/>
      <c r="I112" s="29"/>
      <c r="J112" s="65"/>
    </row>
    <row r="113" spans="3:10" s="20" customFormat="1" ht="12.75" x14ac:dyDescent="0.2">
      <c r="C113" s="29"/>
      <c r="D113" s="29"/>
      <c r="E113" s="29"/>
      <c r="F113" s="29"/>
      <c r="G113" s="29"/>
      <c r="H113" s="29"/>
      <c r="I113" s="29"/>
      <c r="J113" s="65"/>
    </row>
    <row r="114" spans="3:10" s="20" customFormat="1" ht="12.75" x14ac:dyDescent="0.2">
      <c r="C114" s="29"/>
      <c r="D114" s="29"/>
      <c r="E114" s="29"/>
      <c r="F114" s="29"/>
      <c r="G114" s="29"/>
      <c r="H114" s="29"/>
      <c r="I114" s="29"/>
      <c r="J114" s="65"/>
    </row>
    <row r="115" spans="3:10" s="20" customFormat="1" ht="12.75" x14ac:dyDescent="0.2">
      <c r="C115" s="29"/>
      <c r="D115" s="29"/>
      <c r="E115" s="29"/>
      <c r="F115" s="29"/>
      <c r="G115" s="29"/>
      <c r="H115" s="29"/>
      <c r="I115" s="29"/>
      <c r="J115" s="65"/>
    </row>
    <row r="116" spans="3:10" s="20" customFormat="1" ht="12.75" x14ac:dyDescent="0.2">
      <c r="C116" s="29"/>
      <c r="D116" s="29"/>
      <c r="E116" s="29"/>
      <c r="F116" s="29"/>
      <c r="G116" s="29"/>
      <c r="H116" s="29"/>
      <c r="I116" s="29"/>
      <c r="J116" s="65"/>
    </row>
    <row r="117" spans="3:10" s="20" customFormat="1" ht="12.75" x14ac:dyDescent="0.2">
      <c r="C117" s="29"/>
      <c r="D117" s="29"/>
      <c r="E117" s="29"/>
      <c r="F117" s="29"/>
      <c r="G117" s="29"/>
      <c r="H117" s="29"/>
      <c r="I117" s="29"/>
      <c r="J117" s="65"/>
    </row>
    <row r="118" spans="3:10" s="20" customFormat="1" ht="12.75" x14ac:dyDescent="0.2">
      <c r="C118" s="29"/>
      <c r="D118" s="29"/>
      <c r="E118" s="29"/>
      <c r="F118" s="29"/>
      <c r="G118" s="29"/>
      <c r="H118" s="29"/>
      <c r="I118" s="29"/>
      <c r="J118" s="65"/>
    </row>
    <row r="119" spans="3:10" s="20" customFormat="1" ht="12.75" x14ac:dyDescent="0.2">
      <c r="C119" s="29"/>
      <c r="D119" s="29"/>
      <c r="E119" s="29"/>
      <c r="F119" s="29"/>
      <c r="G119" s="29"/>
      <c r="H119" s="29"/>
      <c r="I119" s="29"/>
      <c r="J119" s="65"/>
    </row>
    <row r="120" spans="3:10" s="20" customFormat="1" ht="12.75" x14ac:dyDescent="0.2">
      <c r="C120" s="29"/>
      <c r="D120" s="29"/>
      <c r="E120" s="29"/>
      <c r="F120" s="29"/>
      <c r="G120" s="29"/>
      <c r="H120" s="29"/>
      <c r="I120" s="29"/>
      <c r="J120" s="65"/>
    </row>
    <row r="121" spans="3:10" s="20" customFormat="1" ht="12.75" x14ac:dyDescent="0.2">
      <c r="C121" s="29"/>
      <c r="D121" s="29"/>
      <c r="E121" s="29"/>
      <c r="F121" s="29"/>
      <c r="G121" s="29"/>
      <c r="H121" s="29"/>
      <c r="I121" s="29"/>
      <c r="J121" s="65"/>
    </row>
    <row r="122" spans="3:10" s="20" customFormat="1" ht="12.75" x14ac:dyDescent="0.2">
      <c r="C122" s="29"/>
      <c r="D122" s="29"/>
      <c r="E122" s="29"/>
      <c r="F122" s="29"/>
      <c r="G122" s="29"/>
      <c r="H122" s="29"/>
      <c r="I122" s="29"/>
      <c r="J122" s="65"/>
    </row>
    <row r="123" spans="3:10" s="20" customFormat="1" ht="12.75" x14ac:dyDescent="0.2">
      <c r="C123" s="29"/>
      <c r="D123" s="29"/>
      <c r="E123" s="29"/>
      <c r="F123" s="29"/>
      <c r="G123" s="29"/>
      <c r="H123" s="29"/>
      <c r="I123" s="29"/>
      <c r="J123" s="65"/>
    </row>
  </sheetData>
  <mergeCells count="35">
    <mergeCell ref="A65:B65"/>
    <mergeCell ref="A38:M38"/>
    <mergeCell ref="A51:M51"/>
    <mergeCell ref="A55:B55"/>
    <mergeCell ref="A57:M57"/>
    <mergeCell ref="A61:B61"/>
    <mergeCell ref="A63:M63"/>
    <mergeCell ref="A7:J7"/>
    <mergeCell ref="A8:J8"/>
    <mergeCell ref="A22:B22"/>
    <mergeCell ref="A13:M13"/>
    <mergeCell ref="C5:D5"/>
    <mergeCell ref="F5:I5"/>
    <mergeCell ref="A5:B6"/>
    <mergeCell ref="A1:M1"/>
    <mergeCell ref="A2:M2"/>
    <mergeCell ref="A3:M3"/>
    <mergeCell ref="A4:M4"/>
    <mergeCell ref="M5:M6"/>
    <mergeCell ref="A67:B67"/>
    <mergeCell ref="A23:M23"/>
    <mergeCell ref="A24:M24"/>
    <mergeCell ref="A27:B27"/>
    <mergeCell ref="A28:M28"/>
    <mergeCell ref="A56:M56"/>
    <mergeCell ref="A62:M62"/>
    <mergeCell ref="A46:M46"/>
    <mergeCell ref="A50:M50"/>
    <mergeCell ref="A66:M66"/>
    <mergeCell ref="A29:M29"/>
    <mergeCell ref="A37:B37"/>
    <mergeCell ref="A39:M39"/>
    <mergeCell ref="A45:B45"/>
    <mergeCell ref="A47:M47"/>
    <mergeCell ref="A49:B49"/>
  </mergeCells>
  <printOptions horizontalCentered="1"/>
  <pageMargins left="0" right="0" top="0.75" bottom="0.75" header="0.3" footer="0.3"/>
  <pageSetup scale="49" fitToHeight="0" orientation="landscape" verticalDpi="598" r:id="rId1"/>
  <headerFooter>
    <oddFooter>&amp;L&amp;D&amp;CWorksheet
Page &amp;P&amp;R&amp;T</oddFooter>
  </headerFooter>
  <rowBreaks count="1" manualBreakCount="1">
    <brk id="5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3ADCB-829B-49F4-8FA1-2CB3712F2465}">
  <sheetPr>
    <pageSetUpPr fitToPage="1"/>
  </sheetPr>
  <dimension ref="A1:O131"/>
  <sheetViews>
    <sheetView zoomScale="90" zoomScaleNormal="90" workbookViewId="0">
      <selection activeCell="A17" sqref="A17:K17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4" customWidth="1"/>
    <col min="5" max="5" width="3.7109375" style="4" customWidth="1"/>
    <col min="6" max="9" width="18.7109375" style="4" customWidth="1"/>
    <col min="10" max="10" width="3.7109375" style="4" customWidth="1"/>
    <col min="11" max="11" width="18.7109375" style="4" customWidth="1"/>
    <col min="12" max="12" width="3.7109375" style="99" customWidth="1"/>
    <col min="13" max="13" width="60.7109375" style="2" customWidth="1"/>
    <col min="14" max="14" width="30.7109375" customWidth="1"/>
  </cols>
  <sheetData>
    <row r="1" spans="1:14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4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4" s="7" customFormat="1" ht="18.75" x14ac:dyDescent="0.3">
      <c r="A3" s="189" t="s">
        <v>878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4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4" s="20" customFormat="1" ht="15.75" customHeight="1" x14ac:dyDescent="0.2">
      <c r="A5" s="183" t="s">
        <v>880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104"/>
      <c r="M5" s="192" t="s">
        <v>795</v>
      </c>
    </row>
    <row r="6" spans="1:14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955</v>
      </c>
      <c r="J6" s="49"/>
      <c r="K6" s="50" t="s">
        <v>4</v>
      </c>
      <c r="L6" s="105"/>
      <c r="M6" s="192"/>
    </row>
    <row r="7" spans="1:14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03"/>
    </row>
    <row r="8" spans="1:14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37"/>
    </row>
    <row r="9" spans="1:14" s="20" customFormat="1" ht="15" customHeight="1" x14ac:dyDescent="0.2">
      <c r="A9" s="11" t="s">
        <v>0</v>
      </c>
      <c r="B9" s="37" t="s">
        <v>160</v>
      </c>
      <c r="C9" s="75"/>
      <c r="D9" s="74" t="s">
        <v>0</v>
      </c>
      <c r="E9" s="78"/>
      <c r="F9" s="73" t="s">
        <v>0</v>
      </c>
      <c r="G9" s="75"/>
      <c r="H9" s="75"/>
      <c r="I9" s="75"/>
      <c r="J9" s="75"/>
      <c r="K9" s="13"/>
      <c r="L9" s="14"/>
      <c r="M9" s="14"/>
      <c r="N9" s="13"/>
    </row>
    <row r="10" spans="1:14" s="20" customFormat="1" ht="15" customHeight="1" x14ac:dyDescent="0.2">
      <c r="A10" s="11" t="s">
        <v>452</v>
      </c>
      <c r="B10" s="41" t="s">
        <v>453</v>
      </c>
      <c r="C10" s="13">
        <v>165000</v>
      </c>
      <c r="D10" s="13">
        <v>127505.34</v>
      </c>
      <c r="E10" s="75"/>
      <c r="F10" s="13">
        <v>124000</v>
      </c>
      <c r="G10" s="13">
        <v>0</v>
      </c>
      <c r="H10" s="13">
        <v>90605.64</v>
      </c>
      <c r="I10" s="13">
        <f>(H10/19)*26</f>
        <v>123986.66526315789</v>
      </c>
      <c r="J10" s="14"/>
      <c r="K10" s="13">
        <v>160000</v>
      </c>
      <c r="L10" s="24"/>
    </row>
    <row r="11" spans="1:14" s="20" customFormat="1" ht="15" customHeight="1" x14ac:dyDescent="0.2">
      <c r="A11" s="11" t="s">
        <v>454</v>
      </c>
      <c r="B11" s="41" t="s">
        <v>455</v>
      </c>
      <c r="C11" s="13">
        <v>2000</v>
      </c>
      <c r="D11" s="13">
        <v>1151.6500000000001</v>
      </c>
      <c r="E11" s="75"/>
      <c r="F11" s="13">
        <v>2000</v>
      </c>
      <c r="G11" s="13">
        <v>0</v>
      </c>
      <c r="H11" s="13">
        <v>1022.51</v>
      </c>
      <c r="I11" s="13">
        <f>(H11/19)*26</f>
        <v>1399.2242105263158</v>
      </c>
      <c r="J11" s="14"/>
      <c r="K11" s="13">
        <v>1500</v>
      </c>
      <c r="L11" s="24"/>
    </row>
    <row r="12" spans="1:14" s="20" customFormat="1" ht="15.75" customHeight="1" thickBot="1" x14ac:dyDescent="0.25">
      <c r="A12" s="11" t="s">
        <v>0</v>
      </c>
      <c r="B12" s="37" t="s">
        <v>270</v>
      </c>
      <c r="C12" s="15">
        <f>SUM(C10:C11)</f>
        <v>167000</v>
      </c>
      <c r="D12" s="15">
        <f t="shared" ref="D12:H12" si="0">SUM(D10:D11)</f>
        <v>128656.98999999999</v>
      </c>
      <c r="E12" s="75"/>
      <c r="F12" s="15">
        <f t="shared" si="0"/>
        <v>126000</v>
      </c>
      <c r="G12" s="15">
        <f t="shared" si="0"/>
        <v>0</v>
      </c>
      <c r="H12" s="15">
        <f t="shared" si="0"/>
        <v>91628.15</v>
      </c>
      <c r="I12" s="15">
        <f t="shared" ref="I12:K12" si="1">SUM(I10:I11)</f>
        <v>125385.8894736842</v>
      </c>
      <c r="J12" s="14"/>
      <c r="K12" s="15">
        <f t="shared" si="1"/>
        <v>161500</v>
      </c>
      <c r="L12" s="24"/>
    </row>
    <row r="13" spans="1:14" s="9" customFormat="1" ht="9.9499999999999993" customHeight="1" thickTop="1" x14ac:dyDescent="0.25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</row>
    <row r="14" spans="1:14" s="20" customFormat="1" ht="15" customHeight="1" x14ac:dyDescent="0.2">
      <c r="A14" s="11" t="s">
        <v>0</v>
      </c>
      <c r="B14" s="37" t="s">
        <v>170</v>
      </c>
      <c r="C14" s="73" t="s">
        <v>0</v>
      </c>
      <c r="D14" s="73"/>
      <c r="E14" s="75"/>
      <c r="F14" s="73"/>
      <c r="G14" s="73" t="s">
        <v>0</v>
      </c>
      <c r="H14" s="73" t="s">
        <v>0</v>
      </c>
      <c r="I14" s="74" t="s">
        <v>0</v>
      </c>
      <c r="J14" s="78"/>
      <c r="K14" s="73" t="s">
        <v>0</v>
      </c>
      <c r="L14" s="24"/>
    </row>
    <row r="15" spans="1:14" s="20" customFormat="1" ht="15" customHeight="1" x14ac:dyDescent="0.2">
      <c r="A15" s="11" t="s">
        <v>456</v>
      </c>
      <c r="B15" s="41" t="s">
        <v>187</v>
      </c>
      <c r="C15" s="13">
        <v>0</v>
      </c>
      <c r="D15" s="13">
        <v>0</v>
      </c>
      <c r="E15" s="75"/>
      <c r="F15" s="13">
        <v>750</v>
      </c>
      <c r="G15" s="13">
        <v>0</v>
      </c>
      <c r="H15" s="13">
        <v>536.33000000000004</v>
      </c>
      <c r="I15" s="13">
        <f>(H15/19)*26</f>
        <v>733.92526315789473</v>
      </c>
      <c r="J15" s="14"/>
      <c r="K15" s="13">
        <v>795</v>
      </c>
      <c r="L15" s="24"/>
    </row>
    <row r="16" spans="1:14" s="20" customFormat="1" ht="15" customHeight="1" x14ac:dyDescent="0.2">
      <c r="A16" s="11" t="s">
        <v>457</v>
      </c>
      <c r="B16" s="41" t="s">
        <v>172</v>
      </c>
      <c r="C16" s="13">
        <v>12776</v>
      </c>
      <c r="D16" s="13">
        <v>10025.370000000001</v>
      </c>
      <c r="E16" s="75"/>
      <c r="F16" s="13">
        <v>9639</v>
      </c>
      <c r="G16" s="13">
        <f>G12*0.0765</f>
        <v>0</v>
      </c>
      <c r="H16" s="13">
        <v>6763.18</v>
      </c>
      <c r="I16" s="13">
        <f>(H16/19)*26</f>
        <v>9254.877894736841</v>
      </c>
      <c r="J16" s="65"/>
      <c r="K16" s="23">
        <v>12360</v>
      </c>
      <c r="L16" s="24"/>
    </row>
    <row r="17" spans="1:15" s="20" customFormat="1" ht="15" customHeight="1" x14ac:dyDescent="0.2">
      <c r="A17" s="11" t="s">
        <v>1036</v>
      </c>
      <c r="B17" s="41" t="s">
        <v>1031</v>
      </c>
      <c r="C17" s="13">
        <v>0</v>
      </c>
      <c r="D17" s="13">
        <v>0</v>
      </c>
      <c r="E17" s="13"/>
      <c r="F17" s="13">
        <v>0</v>
      </c>
      <c r="G17" s="13">
        <v>0</v>
      </c>
      <c r="H17" s="13">
        <v>0</v>
      </c>
      <c r="I17" s="13">
        <v>0</v>
      </c>
      <c r="J17" s="65"/>
      <c r="K17" s="23">
        <v>1800</v>
      </c>
      <c r="L17" s="81"/>
      <c r="M17" s="22"/>
    </row>
    <row r="18" spans="1:15" s="20" customFormat="1" ht="15" customHeight="1" x14ac:dyDescent="0.2">
      <c r="A18" s="11" t="s">
        <v>458</v>
      </c>
      <c r="B18" s="41" t="s">
        <v>190</v>
      </c>
      <c r="C18" s="13">
        <v>0</v>
      </c>
      <c r="D18" s="13">
        <v>0</v>
      </c>
      <c r="E18" s="75"/>
      <c r="F18" s="13">
        <v>0</v>
      </c>
      <c r="G18" s="13">
        <v>0</v>
      </c>
      <c r="H18" s="13">
        <v>0</v>
      </c>
      <c r="I18" s="13">
        <f>(H18/19)*26</f>
        <v>0</v>
      </c>
      <c r="J18" s="65"/>
      <c r="K18" s="13">
        <v>0</v>
      </c>
      <c r="L18" s="24"/>
    </row>
    <row r="19" spans="1:15" s="20" customFormat="1" ht="15" customHeight="1" x14ac:dyDescent="0.2">
      <c r="A19" s="11" t="s">
        <v>459</v>
      </c>
      <c r="B19" s="41" t="s">
        <v>273</v>
      </c>
      <c r="C19" s="13">
        <v>0</v>
      </c>
      <c r="D19" s="13">
        <v>0</v>
      </c>
      <c r="E19" s="75"/>
      <c r="F19" s="13">
        <v>1800</v>
      </c>
      <c r="G19" s="13">
        <v>0</v>
      </c>
      <c r="H19" s="13">
        <v>12356.08</v>
      </c>
      <c r="I19" s="13">
        <f>(H19/19)*26</f>
        <v>16908.32</v>
      </c>
      <c r="J19" s="65"/>
      <c r="K19" s="13">
        <v>10000</v>
      </c>
      <c r="L19" s="24"/>
    </row>
    <row r="20" spans="1:15" s="20" customFormat="1" ht="15" customHeight="1" x14ac:dyDescent="0.2">
      <c r="A20" s="11" t="s">
        <v>460</v>
      </c>
      <c r="B20" s="41" t="s">
        <v>194</v>
      </c>
      <c r="C20" s="13">
        <v>0</v>
      </c>
      <c r="D20" s="13">
        <v>0</v>
      </c>
      <c r="E20" s="75"/>
      <c r="F20" s="13">
        <v>21000</v>
      </c>
      <c r="G20" s="13">
        <v>0</v>
      </c>
      <c r="H20" s="13">
        <v>15326.62</v>
      </c>
      <c r="I20" s="13">
        <f>(H20/19)*26</f>
        <v>20973.269473684213</v>
      </c>
      <c r="J20" s="65"/>
      <c r="K20" s="13">
        <v>28240</v>
      </c>
      <c r="L20" s="24"/>
      <c r="M20" s="42"/>
    </row>
    <row r="21" spans="1:15" s="20" customFormat="1" ht="15.75" customHeight="1" thickBot="1" x14ac:dyDescent="0.25">
      <c r="A21" s="11"/>
      <c r="B21" s="37" t="s">
        <v>386</v>
      </c>
      <c r="C21" s="15">
        <f>SUM(C15:C20)</f>
        <v>12776</v>
      </c>
      <c r="D21" s="15">
        <f t="shared" ref="D21:H21" si="2">SUM(D15:D20)</f>
        <v>10025.370000000001</v>
      </c>
      <c r="E21" s="75"/>
      <c r="F21" s="15">
        <f t="shared" si="2"/>
        <v>33189</v>
      </c>
      <c r="G21" s="15">
        <f t="shared" si="2"/>
        <v>0</v>
      </c>
      <c r="H21" s="15">
        <f t="shared" si="2"/>
        <v>34982.21</v>
      </c>
      <c r="I21" s="15">
        <f t="shared" ref="I21:K21" si="3">SUM(I15:I20)</f>
        <v>47870.392631578943</v>
      </c>
      <c r="J21" s="14"/>
      <c r="K21" s="15">
        <f t="shared" si="3"/>
        <v>53195</v>
      </c>
      <c r="L21" s="24"/>
    </row>
    <row r="22" spans="1:15" s="44" customFormat="1" ht="15.75" customHeight="1" thickTop="1" thickBot="1" x14ac:dyDescent="0.25">
      <c r="A22" s="185" t="s">
        <v>777</v>
      </c>
      <c r="B22" s="185"/>
      <c r="C22" s="58">
        <f>C12+C21</f>
        <v>179776</v>
      </c>
      <c r="D22" s="58">
        <f>D12+D21</f>
        <v>138682.35999999999</v>
      </c>
      <c r="E22" s="76"/>
      <c r="F22" s="58">
        <f>F12+F21</f>
        <v>159189</v>
      </c>
      <c r="G22" s="58">
        <f>G12+G21</f>
        <v>0</v>
      </c>
      <c r="H22" s="58">
        <f>H12+H21</f>
        <v>126610.35999999999</v>
      </c>
      <c r="I22" s="58">
        <f>I12+I21</f>
        <v>173256.28210526315</v>
      </c>
      <c r="J22" s="59"/>
      <c r="K22" s="58">
        <f>K12+K21</f>
        <v>214695</v>
      </c>
      <c r="L22" s="67"/>
    </row>
    <row r="23" spans="1:15" s="9" customFormat="1" ht="24.95" customHeight="1" thickTop="1" x14ac:dyDescent="0.25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</row>
    <row r="24" spans="1:15" s="20" customFormat="1" ht="15" customHeight="1" x14ac:dyDescent="0.2">
      <c r="A24" s="186" t="s">
        <v>808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</row>
    <row r="25" spans="1:15" s="20" customFormat="1" ht="15" customHeight="1" x14ac:dyDescent="0.2">
      <c r="A25" s="11" t="s">
        <v>461</v>
      </c>
      <c r="B25" s="41" t="s">
        <v>343</v>
      </c>
      <c r="C25" s="13">
        <v>3000</v>
      </c>
      <c r="D25" s="13">
        <v>913.25</v>
      </c>
      <c r="E25" s="75"/>
      <c r="F25" s="13">
        <v>2000</v>
      </c>
      <c r="G25" s="13">
        <v>0</v>
      </c>
      <c r="H25" s="13">
        <v>1739.57</v>
      </c>
      <c r="I25" s="13">
        <v>2000</v>
      </c>
      <c r="J25" s="14"/>
      <c r="K25" s="13">
        <v>2000</v>
      </c>
      <c r="L25" s="24"/>
    </row>
    <row r="26" spans="1:15" s="44" customFormat="1" ht="15.75" customHeight="1" thickBot="1" x14ac:dyDescent="0.25">
      <c r="A26" s="185" t="s">
        <v>809</v>
      </c>
      <c r="B26" s="185"/>
      <c r="C26" s="17">
        <f>SUM(C25)</f>
        <v>3000</v>
      </c>
      <c r="D26" s="17">
        <f t="shared" ref="D26:H26" si="4">SUM(D25)</f>
        <v>913.25</v>
      </c>
      <c r="E26" s="77"/>
      <c r="F26" s="17">
        <f t="shared" si="4"/>
        <v>2000</v>
      </c>
      <c r="G26" s="17">
        <f t="shared" si="4"/>
        <v>0</v>
      </c>
      <c r="H26" s="17">
        <f t="shared" si="4"/>
        <v>1739.57</v>
      </c>
      <c r="I26" s="17">
        <f t="shared" ref="I26:K26" si="5">SUM(I25)</f>
        <v>2000</v>
      </c>
      <c r="J26" s="18"/>
      <c r="K26" s="17">
        <f t="shared" si="5"/>
        <v>2000</v>
      </c>
      <c r="L26" s="67"/>
    </row>
    <row r="27" spans="1:15" s="9" customFormat="1" ht="24.95" customHeight="1" thickTop="1" x14ac:dyDescent="0.2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15" s="20" customFormat="1" ht="15" customHeight="1" x14ac:dyDescent="0.2">
      <c r="A28" s="186" t="s">
        <v>779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</row>
    <row r="29" spans="1:15" s="20" customFormat="1" ht="15" customHeight="1" x14ac:dyDescent="0.2">
      <c r="A29" s="11" t="s">
        <v>462</v>
      </c>
      <c r="B29" s="41" t="s">
        <v>202</v>
      </c>
      <c r="C29" s="13">
        <v>0</v>
      </c>
      <c r="D29" s="13">
        <v>255</v>
      </c>
      <c r="E29" s="75"/>
      <c r="F29" s="13">
        <v>690</v>
      </c>
      <c r="G29" s="13">
        <v>0</v>
      </c>
      <c r="H29" s="13">
        <v>340</v>
      </c>
      <c r="I29" s="13">
        <f>(H29/9)*12</f>
        <v>453.33333333333337</v>
      </c>
      <c r="J29" s="14"/>
      <c r="K29" s="13">
        <v>510</v>
      </c>
      <c r="L29" s="24"/>
    </row>
    <row r="30" spans="1:15" s="20" customFormat="1" ht="15" customHeight="1" x14ac:dyDescent="0.2">
      <c r="A30" s="11" t="s">
        <v>463</v>
      </c>
      <c r="B30" s="41" t="s">
        <v>293</v>
      </c>
      <c r="C30" s="13">
        <v>0</v>
      </c>
      <c r="D30" s="13">
        <v>0</v>
      </c>
      <c r="E30" s="75"/>
      <c r="F30" s="13">
        <v>1000</v>
      </c>
      <c r="G30" s="13">
        <v>0</v>
      </c>
      <c r="H30" s="13">
        <v>730.29</v>
      </c>
      <c r="I30" s="13">
        <f t="shared" ref="I30:I39" si="6">(H30/9)*12</f>
        <v>973.72</v>
      </c>
      <c r="J30" s="14"/>
      <c r="K30" s="13">
        <v>975</v>
      </c>
      <c r="L30" s="24"/>
    </row>
    <row r="31" spans="1:15" s="20" customFormat="1" ht="15" customHeight="1" x14ac:dyDescent="0.2">
      <c r="A31" s="11" t="s">
        <v>464</v>
      </c>
      <c r="B31" s="41" t="s">
        <v>210</v>
      </c>
      <c r="C31" s="13">
        <v>0</v>
      </c>
      <c r="D31" s="13">
        <v>885.71</v>
      </c>
      <c r="E31" s="75"/>
      <c r="F31" s="13">
        <v>0</v>
      </c>
      <c r="G31" s="13">
        <v>0</v>
      </c>
      <c r="H31" s="13">
        <v>0</v>
      </c>
      <c r="I31" s="13">
        <f t="shared" si="6"/>
        <v>0</v>
      </c>
      <c r="J31" s="14"/>
      <c r="K31" s="13">
        <v>0</v>
      </c>
      <c r="L31" s="24"/>
    </row>
    <row r="32" spans="1:15" s="20" customFormat="1" ht="15" customHeight="1" x14ac:dyDescent="0.2">
      <c r="A32" s="11" t="s">
        <v>465</v>
      </c>
      <c r="B32" s="41" t="s">
        <v>466</v>
      </c>
      <c r="C32" s="13">
        <v>30000</v>
      </c>
      <c r="D32" s="13">
        <v>31724.55</v>
      </c>
      <c r="E32" s="75"/>
      <c r="F32" s="13">
        <v>29840</v>
      </c>
      <c r="G32" s="13">
        <v>0</v>
      </c>
      <c r="H32" s="13">
        <v>18497.2</v>
      </c>
      <c r="I32" s="13">
        <f t="shared" si="6"/>
        <v>24662.933333333334</v>
      </c>
      <c r="J32" s="14"/>
      <c r="K32" s="13">
        <v>25900</v>
      </c>
      <c r="L32" s="24"/>
      <c r="M32" s="20" t="s">
        <v>968</v>
      </c>
    </row>
    <row r="33" spans="1:15" s="20" customFormat="1" ht="15" customHeight="1" x14ac:dyDescent="0.2">
      <c r="A33" s="11" t="s">
        <v>467</v>
      </c>
      <c r="B33" s="41" t="s">
        <v>468</v>
      </c>
      <c r="C33" s="13">
        <v>0</v>
      </c>
      <c r="D33" s="13">
        <v>1968.24</v>
      </c>
      <c r="E33" s="75"/>
      <c r="F33" s="13">
        <v>1830</v>
      </c>
      <c r="G33" s="13">
        <v>0</v>
      </c>
      <c r="H33" s="13">
        <v>1028.24</v>
      </c>
      <c r="I33" s="13">
        <f t="shared" si="6"/>
        <v>1370.9866666666667</v>
      </c>
      <c r="J33" s="14"/>
      <c r="K33" s="13">
        <v>1440</v>
      </c>
      <c r="L33" s="24"/>
      <c r="M33" s="20" t="s">
        <v>968</v>
      </c>
    </row>
    <row r="34" spans="1:15" s="20" customFormat="1" ht="15" customHeight="1" x14ac:dyDescent="0.2">
      <c r="A34" s="11" t="s">
        <v>469</v>
      </c>
      <c r="B34" s="41" t="s">
        <v>231</v>
      </c>
      <c r="C34" s="13">
        <v>0</v>
      </c>
      <c r="D34" s="13">
        <v>842.85</v>
      </c>
      <c r="E34" s="75"/>
      <c r="F34" s="13">
        <v>715</v>
      </c>
      <c r="G34" s="13">
        <v>0</v>
      </c>
      <c r="H34" s="13">
        <v>659.57</v>
      </c>
      <c r="I34" s="13">
        <f t="shared" si="6"/>
        <v>879.42666666666673</v>
      </c>
      <c r="J34" s="14"/>
      <c r="K34" s="13">
        <v>925</v>
      </c>
      <c r="L34" s="24"/>
      <c r="M34" s="20" t="s">
        <v>968</v>
      </c>
    </row>
    <row r="35" spans="1:15" s="20" customFormat="1" ht="15" customHeight="1" x14ac:dyDescent="0.2">
      <c r="A35" s="11" t="s">
        <v>717</v>
      </c>
      <c r="B35" s="41" t="s">
        <v>769</v>
      </c>
      <c r="C35" s="13">
        <v>0</v>
      </c>
      <c r="D35" s="13">
        <v>290</v>
      </c>
      <c r="E35" s="75"/>
      <c r="F35" s="13">
        <v>400</v>
      </c>
      <c r="G35" s="13"/>
      <c r="H35" s="13">
        <v>1053.0999999999999</v>
      </c>
      <c r="I35" s="13">
        <f t="shared" si="6"/>
        <v>1404.1333333333332</v>
      </c>
      <c r="J35" s="14"/>
      <c r="K35" s="13">
        <v>100</v>
      </c>
      <c r="L35" s="24"/>
    </row>
    <row r="36" spans="1:15" s="20" customFormat="1" ht="15" customHeight="1" x14ac:dyDescent="0.2">
      <c r="A36" s="11" t="s">
        <v>470</v>
      </c>
      <c r="B36" s="41" t="s">
        <v>239</v>
      </c>
      <c r="C36" s="13">
        <v>0</v>
      </c>
      <c r="D36" s="13">
        <v>0</v>
      </c>
      <c r="E36" s="75"/>
      <c r="F36" s="13">
        <v>130</v>
      </c>
      <c r="G36" s="13">
        <v>0</v>
      </c>
      <c r="H36" s="13">
        <v>94.69</v>
      </c>
      <c r="I36" s="13">
        <f t="shared" si="6"/>
        <v>126.25333333333333</v>
      </c>
      <c r="J36" s="14"/>
      <c r="K36" s="13">
        <v>130</v>
      </c>
      <c r="L36" s="24"/>
    </row>
    <row r="37" spans="1:15" s="20" customFormat="1" ht="15" customHeight="1" x14ac:dyDescent="0.2">
      <c r="A37" s="11" t="s">
        <v>471</v>
      </c>
      <c r="B37" s="41" t="s">
        <v>472</v>
      </c>
      <c r="C37" s="13">
        <v>800</v>
      </c>
      <c r="D37" s="13">
        <v>1453.97</v>
      </c>
      <c r="E37" s="75"/>
      <c r="F37" s="13">
        <v>975</v>
      </c>
      <c r="G37" s="13">
        <v>0</v>
      </c>
      <c r="H37" s="13">
        <v>951.51</v>
      </c>
      <c r="I37" s="13">
        <f t="shared" si="6"/>
        <v>1268.6799999999998</v>
      </c>
      <c r="J37" s="14"/>
      <c r="K37" s="13">
        <v>1000</v>
      </c>
      <c r="L37" s="24"/>
    </row>
    <row r="38" spans="1:15" s="20" customFormat="1" ht="15" customHeight="1" x14ac:dyDescent="0.2">
      <c r="A38" s="11" t="s">
        <v>716</v>
      </c>
      <c r="B38" s="41" t="s">
        <v>248</v>
      </c>
      <c r="C38" s="13">
        <v>0</v>
      </c>
      <c r="D38" s="13">
        <v>43.5</v>
      </c>
      <c r="E38" s="75"/>
      <c r="F38" s="13">
        <v>0</v>
      </c>
      <c r="G38" s="13">
        <v>0</v>
      </c>
      <c r="H38" s="13">
        <v>0</v>
      </c>
      <c r="I38" s="13">
        <f t="shared" si="6"/>
        <v>0</v>
      </c>
      <c r="J38" s="14"/>
      <c r="K38" s="13">
        <v>1000</v>
      </c>
      <c r="L38" s="24"/>
    </row>
    <row r="39" spans="1:15" s="20" customFormat="1" ht="15" customHeight="1" x14ac:dyDescent="0.2">
      <c r="A39" s="11" t="s">
        <v>473</v>
      </c>
      <c r="B39" s="41" t="s">
        <v>474</v>
      </c>
      <c r="C39" s="13">
        <v>1000</v>
      </c>
      <c r="D39" s="13">
        <v>150</v>
      </c>
      <c r="E39" s="75"/>
      <c r="F39" s="13">
        <v>800</v>
      </c>
      <c r="G39" s="13">
        <v>0</v>
      </c>
      <c r="H39" s="13">
        <v>490</v>
      </c>
      <c r="I39" s="13">
        <f t="shared" si="6"/>
        <v>653.33333333333326</v>
      </c>
      <c r="J39" s="14"/>
      <c r="K39" s="13">
        <v>800</v>
      </c>
      <c r="L39" s="24"/>
    </row>
    <row r="40" spans="1:15" s="44" customFormat="1" ht="15.75" customHeight="1" thickBot="1" x14ac:dyDescent="0.25">
      <c r="A40" s="185" t="s">
        <v>780</v>
      </c>
      <c r="B40" s="185"/>
      <c r="C40" s="17">
        <f>SUM(C29:C39)</f>
        <v>31800</v>
      </c>
      <c r="D40" s="17">
        <f>SUM(D29:D39)</f>
        <v>37613.82</v>
      </c>
      <c r="E40" s="77"/>
      <c r="F40" s="17">
        <f t="shared" ref="F40:I40" si="7">SUM(F29:F39)</f>
        <v>36380</v>
      </c>
      <c r="G40" s="17">
        <f t="shared" si="7"/>
        <v>0</v>
      </c>
      <c r="H40" s="17">
        <f t="shared" si="7"/>
        <v>23844.6</v>
      </c>
      <c r="I40" s="17">
        <f t="shared" si="7"/>
        <v>31792.799999999999</v>
      </c>
      <c r="J40" s="18"/>
      <c r="K40" s="17">
        <f>SUM(K29:K39)</f>
        <v>32780</v>
      </c>
      <c r="L40" s="67"/>
    </row>
    <row r="41" spans="1:15" s="9" customFormat="1" ht="24.95" customHeight="1" thickTop="1" x14ac:dyDescent="0.2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s="20" customFormat="1" ht="15" customHeight="1" x14ac:dyDescent="0.2">
      <c r="A42" s="186" t="s">
        <v>782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1:15" s="20" customFormat="1" ht="15" customHeight="1" x14ac:dyDescent="0.2">
      <c r="A43" s="11" t="s">
        <v>475</v>
      </c>
      <c r="B43" s="41" t="s">
        <v>476</v>
      </c>
      <c r="C43" s="13">
        <v>20000</v>
      </c>
      <c r="D43" s="13">
        <v>25057.53</v>
      </c>
      <c r="E43" s="75"/>
      <c r="F43" s="13">
        <f>25000-155</f>
        <v>24845</v>
      </c>
      <c r="G43" s="13">
        <v>0</v>
      </c>
      <c r="H43" s="13">
        <v>8555.65</v>
      </c>
      <c r="I43" s="13">
        <f t="shared" ref="I43:I46" si="8">(H43/9)*12</f>
        <v>11407.533333333333</v>
      </c>
      <c r="J43" s="14"/>
      <c r="K43" s="13">
        <v>18000</v>
      </c>
      <c r="L43" s="24"/>
    </row>
    <row r="44" spans="1:15" s="20" customFormat="1" ht="15" customHeight="1" x14ac:dyDescent="0.2">
      <c r="A44" s="11" t="s">
        <v>477</v>
      </c>
      <c r="B44" s="41" t="s">
        <v>478</v>
      </c>
      <c r="C44" s="13">
        <v>5000</v>
      </c>
      <c r="D44" s="13">
        <v>5565.9</v>
      </c>
      <c r="E44" s="75"/>
      <c r="F44" s="13">
        <v>500</v>
      </c>
      <c r="G44" s="13">
        <v>0</v>
      </c>
      <c r="H44" s="13">
        <v>605.13</v>
      </c>
      <c r="I44" s="13">
        <f t="shared" si="8"/>
        <v>806.83999999999992</v>
      </c>
      <c r="J44" s="14"/>
      <c r="K44" s="13">
        <v>500</v>
      </c>
      <c r="L44" s="24"/>
    </row>
    <row r="45" spans="1:15" s="20" customFormat="1" ht="15" customHeight="1" x14ac:dyDescent="0.2">
      <c r="A45" s="11" t="s">
        <v>479</v>
      </c>
      <c r="B45" s="41" t="s">
        <v>359</v>
      </c>
      <c r="C45" s="13">
        <v>3000</v>
      </c>
      <c r="D45" s="13">
        <v>2004.09</v>
      </c>
      <c r="E45" s="75"/>
      <c r="F45" s="13">
        <v>4000</v>
      </c>
      <c r="G45" s="13">
        <v>0</v>
      </c>
      <c r="H45" s="13">
        <v>2612.6999999999998</v>
      </c>
      <c r="I45" s="13">
        <f t="shared" si="8"/>
        <v>3483.5999999999995</v>
      </c>
      <c r="J45" s="14"/>
      <c r="K45" s="13">
        <v>6500</v>
      </c>
      <c r="L45" s="24"/>
    </row>
    <row r="46" spans="1:15" s="20" customFormat="1" ht="15" customHeight="1" x14ac:dyDescent="0.2">
      <c r="A46" s="11" t="s">
        <v>480</v>
      </c>
      <c r="B46" s="41" t="s">
        <v>481</v>
      </c>
      <c r="C46" s="13">
        <v>16000</v>
      </c>
      <c r="D46" s="13">
        <v>5778.57</v>
      </c>
      <c r="E46" s="75"/>
      <c r="F46" s="13">
        <v>8000</v>
      </c>
      <c r="G46" s="13">
        <v>0</v>
      </c>
      <c r="H46" s="13">
        <v>5722.16</v>
      </c>
      <c r="I46" s="13">
        <f t="shared" si="8"/>
        <v>7629.5466666666671</v>
      </c>
      <c r="J46" s="14"/>
      <c r="K46" s="23">
        <v>8775</v>
      </c>
      <c r="L46" s="24"/>
      <c r="M46" s="12" t="s">
        <v>989</v>
      </c>
    </row>
    <row r="47" spans="1:15" s="20" customFormat="1" ht="15" customHeight="1" x14ac:dyDescent="0.2">
      <c r="A47" s="11" t="s">
        <v>482</v>
      </c>
      <c r="B47" s="41" t="s">
        <v>276</v>
      </c>
      <c r="C47" s="13">
        <v>1000</v>
      </c>
      <c r="D47" s="13">
        <v>427.26</v>
      </c>
      <c r="E47" s="75"/>
      <c r="F47" s="13">
        <v>500</v>
      </c>
      <c r="G47" s="13">
        <v>0</v>
      </c>
      <c r="H47" s="13">
        <v>79.95</v>
      </c>
      <c r="I47" s="13">
        <v>79.95</v>
      </c>
      <c r="J47" s="14"/>
      <c r="K47" s="13">
        <v>0</v>
      </c>
      <c r="L47" s="24"/>
    </row>
    <row r="48" spans="1:15" s="44" customFormat="1" ht="15.75" customHeight="1" thickBot="1" x14ac:dyDescent="0.25">
      <c r="A48" s="185" t="s">
        <v>783</v>
      </c>
      <c r="B48" s="185"/>
      <c r="C48" s="17">
        <f>SUM(C43:C47)</f>
        <v>45000</v>
      </c>
      <c r="D48" s="17">
        <f>SUM(D43:D47)</f>
        <v>38833.35</v>
      </c>
      <c r="E48" s="77"/>
      <c r="F48" s="17">
        <f t="shared" ref="F48:I48" si="9">SUM(F43:F47)</f>
        <v>37845</v>
      </c>
      <c r="G48" s="17">
        <f t="shared" si="9"/>
        <v>0</v>
      </c>
      <c r="H48" s="17">
        <f t="shared" si="9"/>
        <v>17575.59</v>
      </c>
      <c r="I48" s="17">
        <f t="shared" si="9"/>
        <v>23407.469999999998</v>
      </c>
      <c r="J48" s="18"/>
      <c r="K48" s="17">
        <f>SUM(K43:K47)</f>
        <v>33775</v>
      </c>
      <c r="L48" s="67"/>
    </row>
    <row r="49" spans="1:15" s="9" customFormat="1" ht="24.95" customHeight="1" thickTop="1" x14ac:dyDescent="0.2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s="20" customFormat="1" ht="15" customHeight="1" x14ac:dyDescent="0.2">
      <c r="A50" s="186" t="s">
        <v>784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</row>
    <row r="51" spans="1:15" s="20" customFormat="1" ht="15" customHeight="1" x14ac:dyDescent="0.2">
      <c r="A51" s="11" t="s">
        <v>483</v>
      </c>
      <c r="B51" s="41" t="s">
        <v>258</v>
      </c>
      <c r="C51" s="13">
        <v>8000</v>
      </c>
      <c r="D51" s="13">
        <v>14666.54</v>
      </c>
      <c r="E51" s="75"/>
      <c r="F51" s="13">
        <v>2500</v>
      </c>
      <c r="G51" s="13">
        <v>0</v>
      </c>
      <c r="H51" s="13">
        <v>974.81</v>
      </c>
      <c r="I51" s="13">
        <f t="shared" ref="I51:I55" si="10">(H51/9)*12</f>
        <v>1299.7466666666667</v>
      </c>
      <c r="J51" s="14"/>
      <c r="K51" s="13">
        <v>1000</v>
      </c>
      <c r="L51" s="14"/>
    </row>
    <row r="52" spans="1:15" s="20" customFormat="1" ht="15" customHeight="1" x14ac:dyDescent="0.2">
      <c r="A52" s="11" t="s">
        <v>484</v>
      </c>
      <c r="B52" s="41" t="s">
        <v>363</v>
      </c>
      <c r="C52" s="13">
        <v>8000</v>
      </c>
      <c r="D52" s="13">
        <v>18478.919999999998</v>
      </c>
      <c r="E52" s="75"/>
      <c r="F52" s="13">
        <v>15000</v>
      </c>
      <c r="G52" s="13">
        <v>0</v>
      </c>
      <c r="H52" s="13">
        <v>7791.1</v>
      </c>
      <c r="I52" s="13">
        <f t="shared" si="10"/>
        <v>10388.133333333333</v>
      </c>
      <c r="J52" s="14"/>
      <c r="K52" s="13">
        <v>1200</v>
      </c>
      <c r="L52" s="24"/>
    </row>
    <row r="53" spans="1:15" s="20" customFormat="1" ht="15" customHeight="1" x14ac:dyDescent="0.2">
      <c r="A53" s="11" t="s">
        <v>485</v>
      </c>
      <c r="B53" s="41" t="s">
        <v>486</v>
      </c>
      <c r="C53" s="13">
        <v>5000</v>
      </c>
      <c r="D53" s="13">
        <v>8219.2199999999993</v>
      </c>
      <c r="E53" s="75"/>
      <c r="F53" s="13">
        <v>1650</v>
      </c>
      <c r="G53" s="13">
        <v>0</v>
      </c>
      <c r="H53" s="13">
        <v>3792.6</v>
      </c>
      <c r="I53" s="13">
        <f t="shared" si="10"/>
        <v>5056.7999999999993</v>
      </c>
      <c r="J53" s="14"/>
      <c r="K53" s="13">
        <v>2500</v>
      </c>
      <c r="L53" s="24"/>
    </row>
    <row r="54" spans="1:15" s="20" customFormat="1" ht="15" customHeight="1" x14ac:dyDescent="0.2">
      <c r="A54" s="11" t="s">
        <v>487</v>
      </c>
      <c r="B54" s="41" t="s">
        <v>488</v>
      </c>
      <c r="C54" s="13">
        <v>2400</v>
      </c>
      <c r="D54" s="13">
        <v>4000</v>
      </c>
      <c r="E54" s="75"/>
      <c r="F54" s="13">
        <v>2400</v>
      </c>
      <c r="G54" s="13">
        <v>0</v>
      </c>
      <c r="H54" s="13">
        <v>800</v>
      </c>
      <c r="I54" s="13">
        <f t="shared" si="10"/>
        <v>1066.6666666666665</v>
      </c>
      <c r="J54" s="14"/>
      <c r="K54" s="13">
        <v>1500</v>
      </c>
      <c r="L54" s="24"/>
    </row>
    <row r="55" spans="1:15" s="20" customFormat="1" ht="15" customHeight="1" x14ac:dyDescent="0.2">
      <c r="A55" s="11" t="s">
        <v>489</v>
      </c>
      <c r="B55" s="41" t="s">
        <v>490</v>
      </c>
      <c r="C55" s="13">
        <v>1500</v>
      </c>
      <c r="D55" s="13">
        <v>646.29</v>
      </c>
      <c r="E55" s="75"/>
      <c r="F55" s="13">
        <v>155</v>
      </c>
      <c r="G55" s="13">
        <v>0</v>
      </c>
      <c r="H55" s="13">
        <v>112.95</v>
      </c>
      <c r="I55" s="13">
        <f t="shared" si="10"/>
        <v>150.60000000000002</v>
      </c>
      <c r="J55" s="14"/>
      <c r="K55" s="13">
        <v>150</v>
      </c>
      <c r="L55" s="24"/>
    </row>
    <row r="56" spans="1:15" s="20" customFormat="1" ht="15" customHeight="1" x14ac:dyDescent="0.2">
      <c r="A56" s="11" t="s">
        <v>491</v>
      </c>
      <c r="B56" s="41" t="s">
        <v>492</v>
      </c>
      <c r="C56" s="13">
        <v>0</v>
      </c>
      <c r="D56" s="13">
        <v>5228.46</v>
      </c>
      <c r="E56" s="75"/>
      <c r="F56" s="13">
        <v>5000</v>
      </c>
      <c r="G56" s="13">
        <v>0</v>
      </c>
      <c r="H56" s="13">
        <v>9599.0300000000007</v>
      </c>
      <c r="I56" s="13">
        <v>9599.0300000000007</v>
      </c>
      <c r="J56" s="14"/>
      <c r="K56" s="13">
        <v>5000</v>
      </c>
      <c r="L56" s="24"/>
      <c r="M56" s="20" t="s">
        <v>978</v>
      </c>
    </row>
    <row r="57" spans="1:15" s="20" customFormat="1" ht="15" customHeight="1" x14ac:dyDescent="0.2">
      <c r="A57" s="11" t="s">
        <v>493</v>
      </c>
      <c r="B57" s="41" t="s">
        <v>494</v>
      </c>
      <c r="C57" s="13">
        <v>0</v>
      </c>
      <c r="D57" s="13">
        <v>809.93</v>
      </c>
      <c r="E57" s="75"/>
      <c r="F57" s="13">
        <v>1000</v>
      </c>
      <c r="G57" s="13">
        <v>0</v>
      </c>
      <c r="H57" s="13">
        <v>297.42</v>
      </c>
      <c r="I57" s="13">
        <v>297.42</v>
      </c>
      <c r="J57" s="14"/>
      <c r="K57" s="13">
        <v>500</v>
      </c>
      <c r="L57" s="24"/>
    </row>
    <row r="58" spans="1:15" s="20" customFormat="1" ht="15" customHeight="1" x14ac:dyDescent="0.2">
      <c r="A58" s="11" t="s">
        <v>495</v>
      </c>
      <c r="B58" s="41" t="s">
        <v>496</v>
      </c>
      <c r="C58" s="13">
        <v>0</v>
      </c>
      <c r="D58" s="13">
        <v>0</v>
      </c>
      <c r="E58" s="75"/>
      <c r="F58" s="13">
        <v>500</v>
      </c>
      <c r="G58" s="13">
        <v>0</v>
      </c>
      <c r="H58" s="13">
        <v>5130.82</v>
      </c>
      <c r="I58" s="13">
        <v>5130.82</v>
      </c>
      <c r="J58" s="14"/>
      <c r="K58" s="13">
        <v>500</v>
      </c>
      <c r="L58" s="24"/>
    </row>
    <row r="59" spans="1:15" s="44" customFormat="1" ht="15.75" customHeight="1" thickBot="1" x14ac:dyDescent="0.25">
      <c r="A59" s="185" t="s">
        <v>785</v>
      </c>
      <c r="B59" s="185"/>
      <c r="C59" s="17">
        <f>SUM(C51:C58)</f>
        <v>24900</v>
      </c>
      <c r="D59" s="17">
        <f>SUM(D51:D58)</f>
        <v>52049.36</v>
      </c>
      <c r="E59" s="77"/>
      <c r="F59" s="17">
        <f t="shared" ref="F59:H59" si="11">SUM(F51:F58)</f>
        <v>28205</v>
      </c>
      <c r="G59" s="17">
        <f t="shared" si="11"/>
        <v>0</v>
      </c>
      <c r="H59" s="17">
        <f t="shared" si="11"/>
        <v>28498.73</v>
      </c>
      <c r="I59" s="17">
        <f t="shared" ref="I59:K59" si="12">SUM(I51:I58)</f>
        <v>32989.216666666667</v>
      </c>
      <c r="J59" s="18"/>
      <c r="K59" s="17">
        <f t="shared" si="12"/>
        <v>12350</v>
      </c>
      <c r="L59" s="67"/>
    </row>
    <row r="60" spans="1:15" s="9" customFormat="1" ht="24.95" customHeight="1" thickTop="1" x14ac:dyDescent="0.25">
      <c r="A60" s="196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</row>
    <row r="61" spans="1:15" s="20" customFormat="1" ht="15" customHeight="1" x14ac:dyDescent="0.2">
      <c r="A61" s="186" t="s">
        <v>786</v>
      </c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</row>
    <row r="62" spans="1:15" s="20" customFormat="1" ht="15" customHeight="1" x14ac:dyDescent="0.2">
      <c r="A62" s="11" t="s">
        <v>881</v>
      </c>
      <c r="B62" s="41" t="s">
        <v>882</v>
      </c>
      <c r="C62" s="13">
        <v>0</v>
      </c>
      <c r="D62" s="13">
        <v>4.29</v>
      </c>
      <c r="E62" s="75"/>
      <c r="F62" s="13">
        <v>500</v>
      </c>
      <c r="G62" s="13">
        <v>0</v>
      </c>
      <c r="H62" s="13">
        <v>470.79</v>
      </c>
      <c r="I62" s="13">
        <v>500</v>
      </c>
      <c r="J62" s="14"/>
      <c r="K62" s="13">
        <f>(16*100)/4</f>
        <v>400</v>
      </c>
      <c r="L62" s="24"/>
    </row>
    <row r="63" spans="1:15" s="20" customFormat="1" ht="15" customHeight="1" x14ac:dyDescent="0.2">
      <c r="A63" s="11" t="s">
        <v>497</v>
      </c>
      <c r="B63" s="41" t="s">
        <v>437</v>
      </c>
      <c r="C63" s="13">
        <v>7000</v>
      </c>
      <c r="D63" s="13">
        <v>5334.1</v>
      </c>
      <c r="E63" s="75"/>
      <c r="F63" s="13">
        <v>5000</v>
      </c>
      <c r="G63" s="13">
        <v>0</v>
      </c>
      <c r="H63" s="13">
        <v>4052.71</v>
      </c>
      <c r="I63" s="13">
        <v>5000</v>
      </c>
      <c r="J63" s="14"/>
      <c r="K63" s="13">
        <v>5000</v>
      </c>
      <c r="L63" s="24"/>
    </row>
    <row r="64" spans="1:15" s="44" customFormat="1" ht="15.75" customHeight="1" thickBot="1" x14ac:dyDescent="0.25">
      <c r="A64" s="185" t="s">
        <v>787</v>
      </c>
      <c r="B64" s="185"/>
      <c r="C64" s="25">
        <f>SUM(C62:C63)</f>
        <v>7000</v>
      </c>
      <c r="D64" s="25">
        <f>SUM(D62:D63)</f>
        <v>5338.39</v>
      </c>
      <c r="E64" s="93"/>
      <c r="F64" s="25">
        <f>SUM(F62:F63)</f>
        <v>5500</v>
      </c>
      <c r="G64" s="25">
        <f t="shared" ref="G64:I64" si="13">SUM(G62:G63)</f>
        <v>0</v>
      </c>
      <c r="H64" s="25">
        <f t="shared" si="13"/>
        <v>4523.5</v>
      </c>
      <c r="I64" s="25">
        <f t="shared" si="13"/>
        <v>5500</v>
      </c>
      <c r="J64" s="26"/>
      <c r="K64" s="25">
        <f>SUM(K62:K63)</f>
        <v>5400</v>
      </c>
      <c r="L64" s="106"/>
    </row>
    <row r="65" spans="1:15" s="9" customFormat="1" ht="24.95" customHeight="1" thickTop="1" x14ac:dyDescent="0.25">
      <c r="A65" s="196"/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</row>
    <row r="66" spans="1:15" s="20" customFormat="1" ht="15" customHeight="1" x14ac:dyDescent="0.2">
      <c r="A66" s="186" t="s">
        <v>791</v>
      </c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</row>
    <row r="67" spans="1:15" s="20" customFormat="1" ht="25.5" x14ac:dyDescent="0.2">
      <c r="A67" s="11" t="s">
        <v>498</v>
      </c>
      <c r="B67" s="41" t="s">
        <v>264</v>
      </c>
      <c r="C67" s="108">
        <v>0</v>
      </c>
      <c r="D67" s="108">
        <v>0</v>
      </c>
      <c r="E67" s="75"/>
      <c r="F67" s="13">
        <v>10000</v>
      </c>
      <c r="G67" s="13">
        <v>0</v>
      </c>
      <c r="H67" s="13">
        <v>6667.75</v>
      </c>
      <c r="I67" s="13">
        <v>10000</v>
      </c>
      <c r="J67" s="14"/>
      <c r="K67" s="13">
        <v>7500</v>
      </c>
      <c r="M67" s="107" t="s">
        <v>992</v>
      </c>
    </row>
    <row r="68" spans="1:15" s="44" customFormat="1" ht="15.75" customHeight="1" thickBot="1" x14ac:dyDescent="0.25">
      <c r="A68" s="185" t="s">
        <v>792</v>
      </c>
      <c r="B68" s="185"/>
      <c r="C68" s="109">
        <f t="shared" ref="C68:K68" si="14">SUM(C67:C67)</f>
        <v>0</v>
      </c>
      <c r="D68" s="109">
        <f t="shared" si="14"/>
        <v>0</v>
      </c>
      <c r="E68" s="77"/>
      <c r="F68" s="17">
        <f t="shared" si="14"/>
        <v>10000</v>
      </c>
      <c r="G68" s="17">
        <f t="shared" si="14"/>
        <v>0</v>
      </c>
      <c r="H68" s="17">
        <f t="shared" si="14"/>
        <v>6667.75</v>
      </c>
      <c r="I68" s="17">
        <f t="shared" si="14"/>
        <v>10000</v>
      </c>
      <c r="J68" s="18"/>
      <c r="K68" s="17">
        <f t="shared" si="14"/>
        <v>7500</v>
      </c>
      <c r="L68" s="67"/>
    </row>
    <row r="69" spans="1:15" s="9" customFormat="1" ht="24.95" customHeight="1" thickTop="1" x14ac:dyDescent="0.25">
      <c r="A69" s="196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</row>
    <row r="70" spans="1:15" s="20" customFormat="1" ht="15" customHeight="1" x14ac:dyDescent="0.2">
      <c r="A70" s="186" t="s">
        <v>836</v>
      </c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</row>
    <row r="71" spans="1:15" s="20" customFormat="1" ht="15" customHeight="1" x14ac:dyDescent="0.2">
      <c r="A71" s="11" t="s">
        <v>499</v>
      </c>
      <c r="B71" s="41" t="s">
        <v>500</v>
      </c>
      <c r="C71" s="13">
        <v>10694</v>
      </c>
      <c r="D71" s="13">
        <v>9202</v>
      </c>
      <c r="E71" s="75"/>
      <c r="F71" s="13">
        <v>0</v>
      </c>
      <c r="G71" s="13">
        <v>0</v>
      </c>
      <c r="H71" s="13">
        <v>1</v>
      </c>
      <c r="I71" s="13">
        <f>1</f>
        <v>1</v>
      </c>
      <c r="J71" s="14"/>
      <c r="K71" s="13">
        <v>0</v>
      </c>
      <c r="L71" s="100"/>
    </row>
    <row r="72" spans="1:15" s="44" customFormat="1" ht="15.75" customHeight="1" thickBot="1" x14ac:dyDescent="0.25">
      <c r="A72" s="185" t="s">
        <v>837</v>
      </c>
      <c r="B72" s="185"/>
      <c r="C72" s="17">
        <f>SUM(C71)</f>
        <v>10694</v>
      </c>
      <c r="D72" s="17">
        <f t="shared" ref="D72:H72" si="15">SUM(D71)</f>
        <v>9202</v>
      </c>
      <c r="E72" s="77"/>
      <c r="F72" s="17">
        <f t="shared" si="15"/>
        <v>0</v>
      </c>
      <c r="G72" s="17">
        <f t="shared" si="15"/>
        <v>0</v>
      </c>
      <c r="H72" s="17">
        <f t="shared" si="15"/>
        <v>1</v>
      </c>
      <c r="I72" s="17">
        <f t="shared" ref="I72:K72" si="16">SUM(I71)</f>
        <v>1</v>
      </c>
      <c r="J72" s="18"/>
      <c r="K72" s="17">
        <f t="shared" si="16"/>
        <v>0</v>
      </c>
      <c r="L72" s="67"/>
    </row>
    <row r="73" spans="1:15" s="9" customFormat="1" ht="24.95" customHeight="1" thickTop="1" x14ac:dyDescent="0.25">
      <c r="A73" s="196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</row>
    <row r="74" spans="1:15" s="20" customFormat="1" ht="15" customHeight="1" thickBot="1" x14ac:dyDescent="0.25">
      <c r="A74" s="193" t="s">
        <v>879</v>
      </c>
      <c r="B74" s="193"/>
      <c r="C74" s="58">
        <f>C22+C26+C40+C48+C59+C64+C68+C72</f>
        <v>302170</v>
      </c>
      <c r="D74" s="58">
        <f>D22+D26+D40+D48+D59+D64+D68+D72</f>
        <v>282632.53000000003</v>
      </c>
      <c r="E74" s="76"/>
      <c r="F74" s="58">
        <f>F22+F26+F40+F48+F59+F64+F68+F72</f>
        <v>279119</v>
      </c>
      <c r="G74" s="58">
        <f t="shared" ref="G74:I74" si="17">G22+G26+G40+G48+G59+G64+G68+G72</f>
        <v>0</v>
      </c>
      <c r="H74" s="58">
        <f t="shared" si="17"/>
        <v>209461.1</v>
      </c>
      <c r="I74" s="58">
        <f t="shared" si="17"/>
        <v>278946.76877192978</v>
      </c>
      <c r="J74" s="76"/>
      <c r="K74" s="58">
        <f>K22+K26+K40+K48+K59+K64+K68+K72</f>
        <v>308500</v>
      </c>
      <c r="L74" s="24"/>
    </row>
    <row r="75" spans="1:15" s="20" customFormat="1" ht="15" customHeight="1" thickTop="1" x14ac:dyDescent="0.2">
      <c r="C75" s="29"/>
      <c r="D75" s="29"/>
      <c r="E75" s="29"/>
      <c r="F75" s="29"/>
      <c r="G75" s="29"/>
      <c r="H75" s="29"/>
      <c r="I75" s="29"/>
      <c r="J75" s="29"/>
      <c r="K75" s="29"/>
      <c r="L75" s="65"/>
    </row>
    <row r="76" spans="1:15" s="20" customFormat="1" ht="15" customHeight="1" x14ac:dyDescent="0.2">
      <c r="C76" s="29"/>
      <c r="D76" s="29"/>
      <c r="E76" s="29"/>
      <c r="F76" s="29"/>
      <c r="G76" s="29"/>
      <c r="H76" s="29"/>
      <c r="I76" s="29"/>
      <c r="J76" s="29"/>
      <c r="K76" s="29"/>
      <c r="L76" s="65"/>
    </row>
    <row r="77" spans="1:15" s="20" customFormat="1" ht="15" customHeight="1" x14ac:dyDescent="0.2">
      <c r="C77" s="29"/>
      <c r="D77" s="29"/>
      <c r="E77" s="29"/>
      <c r="F77" s="29"/>
      <c r="G77" s="29"/>
      <c r="H77" s="29"/>
      <c r="I77" s="29"/>
      <c r="J77" s="29"/>
      <c r="K77" s="29"/>
      <c r="L77" s="65"/>
    </row>
    <row r="78" spans="1:15" s="20" customFormat="1" ht="15" customHeight="1" x14ac:dyDescent="0.2">
      <c r="C78" s="29"/>
      <c r="D78" s="29"/>
      <c r="E78" s="29"/>
      <c r="F78" s="29"/>
      <c r="G78" s="29"/>
      <c r="H78" s="29"/>
      <c r="I78" s="29"/>
      <c r="J78" s="29"/>
      <c r="K78" s="29"/>
      <c r="L78" s="65"/>
    </row>
    <row r="79" spans="1:15" s="20" customFormat="1" ht="15" customHeight="1" x14ac:dyDescent="0.2">
      <c r="C79" s="29"/>
      <c r="D79" s="29"/>
      <c r="E79" s="29"/>
      <c r="F79" s="29"/>
      <c r="G79" s="29"/>
      <c r="H79" s="29"/>
      <c r="I79" s="29"/>
      <c r="J79" s="29"/>
      <c r="K79" s="29"/>
      <c r="L79" s="65"/>
    </row>
    <row r="80" spans="1:15" s="20" customFormat="1" ht="15" customHeight="1" x14ac:dyDescent="0.2">
      <c r="C80" s="29"/>
      <c r="D80" s="29"/>
      <c r="E80" s="29"/>
      <c r="F80" s="29"/>
      <c r="G80" s="29"/>
      <c r="H80" s="29"/>
      <c r="I80" s="29"/>
      <c r="J80" s="29"/>
      <c r="K80" s="29"/>
      <c r="L80" s="65"/>
    </row>
    <row r="81" spans="3:12" s="20" customFormat="1" ht="15" customHeight="1" x14ac:dyDescent="0.2">
      <c r="C81" s="29"/>
      <c r="D81" s="29"/>
      <c r="E81" s="29"/>
      <c r="F81" s="29"/>
      <c r="G81" s="29"/>
      <c r="H81" s="29"/>
      <c r="I81" s="29"/>
      <c r="J81" s="29"/>
      <c r="K81" s="29"/>
      <c r="L81" s="65"/>
    </row>
    <row r="82" spans="3:12" s="20" customFormat="1" ht="15" customHeight="1" x14ac:dyDescent="0.2">
      <c r="C82" s="29"/>
      <c r="D82" s="29"/>
      <c r="E82" s="29"/>
      <c r="F82" s="29"/>
      <c r="G82" s="29"/>
      <c r="H82" s="29"/>
      <c r="I82" s="29"/>
      <c r="J82" s="29"/>
      <c r="K82" s="29"/>
      <c r="L82" s="65"/>
    </row>
    <row r="83" spans="3:12" s="20" customFormat="1" ht="15" customHeight="1" x14ac:dyDescent="0.2">
      <c r="C83" s="29"/>
      <c r="D83" s="29"/>
      <c r="E83" s="29"/>
      <c r="F83" s="29"/>
      <c r="G83" s="29"/>
      <c r="H83" s="29"/>
      <c r="I83" s="29"/>
      <c r="J83" s="29"/>
      <c r="K83" s="29"/>
      <c r="L83" s="65"/>
    </row>
    <row r="84" spans="3:12" s="20" customFormat="1" ht="15" customHeight="1" x14ac:dyDescent="0.2">
      <c r="C84" s="29"/>
      <c r="D84" s="29"/>
      <c r="E84" s="29"/>
      <c r="F84" s="29"/>
      <c r="G84" s="29"/>
      <c r="H84" s="29"/>
      <c r="I84" s="29"/>
      <c r="J84" s="29"/>
      <c r="K84" s="29"/>
      <c r="L84" s="65"/>
    </row>
    <row r="85" spans="3:12" s="20" customFormat="1" ht="15" customHeight="1" x14ac:dyDescent="0.2">
      <c r="C85" s="29"/>
      <c r="D85" s="29"/>
      <c r="E85" s="29"/>
      <c r="F85" s="29"/>
      <c r="G85" s="29"/>
      <c r="H85" s="29"/>
      <c r="I85" s="29"/>
      <c r="J85" s="29"/>
      <c r="K85" s="29"/>
      <c r="L85" s="65"/>
    </row>
    <row r="86" spans="3:12" s="20" customFormat="1" ht="15" customHeight="1" x14ac:dyDescent="0.2">
      <c r="C86" s="29"/>
      <c r="D86" s="29"/>
      <c r="E86" s="29"/>
      <c r="F86" s="29"/>
      <c r="G86" s="29"/>
      <c r="H86" s="29"/>
      <c r="I86" s="29"/>
      <c r="J86" s="29"/>
      <c r="K86" s="29"/>
      <c r="L86" s="65"/>
    </row>
    <row r="87" spans="3:12" s="20" customFormat="1" ht="15" customHeight="1" x14ac:dyDescent="0.2">
      <c r="C87" s="29"/>
      <c r="D87" s="29"/>
      <c r="E87" s="29"/>
      <c r="F87" s="29"/>
      <c r="G87" s="29"/>
      <c r="H87" s="29"/>
      <c r="I87" s="29"/>
      <c r="J87" s="29"/>
      <c r="K87" s="29"/>
      <c r="L87" s="65"/>
    </row>
    <row r="88" spans="3:12" s="20" customFormat="1" ht="15" customHeight="1" x14ac:dyDescent="0.2">
      <c r="C88" s="29"/>
      <c r="D88" s="29"/>
      <c r="E88" s="29"/>
      <c r="F88" s="29"/>
      <c r="G88" s="29"/>
      <c r="H88" s="29"/>
      <c r="I88" s="29"/>
      <c r="J88" s="29"/>
      <c r="K88" s="29"/>
      <c r="L88" s="65"/>
    </row>
    <row r="89" spans="3:12" s="20" customFormat="1" ht="15" customHeight="1" x14ac:dyDescent="0.2">
      <c r="C89" s="29"/>
      <c r="D89" s="29"/>
      <c r="E89" s="29"/>
      <c r="F89" s="29"/>
      <c r="G89" s="29"/>
      <c r="H89" s="29"/>
      <c r="I89" s="29"/>
      <c r="J89" s="29"/>
      <c r="K89" s="29"/>
      <c r="L89" s="65"/>
    </row>
    <row r="90" spans="3:12" s="20" customFormat="1" ht="15" customHeight="1" x14ac:dyDescent="0.2">
      <c r="C90" s="29"/>
      <c r="D90" s="29"/>
      <c r="E90" s="29"/>
      <c r="F90" s="29"/>
      <c r="G90" s="29"/>
      <c r="H90" s="29"/>
      <c r="I90" s="29"/>
      <c r="J90" s="29"/>
      <c r="K90" s="29"/>
      <c r="L90" s="65"/>
    </row>
    <row r="91" spans="3:12" s="20" customFormat="1" ht="15" customHeight="1" x14ac:dyDescent="0.2">
      <c r="C91" s="29"/>
      <c r="D91" s="29"/>
      <c r="E91" s="29"/>
      <c r="F91" s="29"/>
      <c r="G91" s="29"/>
      <c r="H91" s="29"/>
      <c r="I91" s="29"/>
      <c r="J91" s="29"/>
      <c r="K91" s="29"/>
      <c r="L91" s="65"/>
    </row>
    <row r="92" spans="3:12" s="20" customFormat="1" ht="15" customHeight="1" x14ac:dyDescent="0.2">
      <c r="C92" s="29"/>
      <c r="D92" s="29"/>
      <c r="E92" s="29"/>
      <c r="F92" s="29"/>
      <c r="G92" s="29"/>
      <c r="H92" s="29"/>
      <c r="I92" s="29"/>
      <c r="J92" s="29"/>
      <c r="K92" s="29"/>
      <c r="L92" s="65"/>
    </row>
    <row r="93" spans="3:12" s="20" customFormat="1" ht="15" customHeight="1" x14ac:dyDescent="0.2">
      <c r="C93" s="29"/>
      <c r="D93" s="29"/>
      <c r="E93" s="29"/>
      <c r="F93" s="29"/>
      <c r="G93" s="29"/>
      <c r="H93" s="29"/>
      <c r="I93" s="29"/>
      <c r="J93" s="29"/>
      <c r="K93" s="29"/>
      <c r="L93" s="65"/>
    </row>
    <row r="94" spans="3:12" s="20" customFormat="1" ht="15" customHeight="1" x14ac:dyDescent="0.2">
      <c r="C94" s="29"/>
      <c r="D94" s="29"/>
      <c r="E94" s="29"/>
      <c r="F94" s="29"/>
      <c r="G94" s="29"/>
      <c r="H94" s="29"/>
      <c r="I94" s="29"/>
      <c r="J94" s="29"/>
      <c r="K94" s="29"/>
      <c r="L94" s="65"/>
    </row>
    <row r="95" spans="3:12" s="20" customFormat="1" ht="15" customHeight="1" x14ac:dyDescent="0.2">
      <c r="C95" s="29"/>
      <c r="D95" s="29"/>
      <c r="E95" s="29"/>
      <c r="F95" s="29"/>
      <c r="G95" s="29"/>
      <c r="H95" s="29"/>
      <c r="I95" s="29"/>
      <c r="J95" s="29"/>
      <c r="K95" s="29"/>
      <c r="L95" s="65"/>
    </row>
    <row r="96" spans="3:12" s="20" customFormat="1" ht="15" customHeight="1" x14ac:dyDescent="0.2">
      <c r="C96" s="29"/>
      <c r="D96" s="29"/>
      <c r="E96" s="29"/>
      <c r="F96" s="29"/>
      <c r="G96" s="29"/>
      <c r="H96" s="29"/>
      <c r="I96" s="29"/>
      <c r="J96" s="29"/>
      <c r="K96" s="29"/>
      <c r="L96" s="65"/>
    </row>
    <row r="97" spans="3:12" s="20" customFormat="1" ht="15" customHeight="1" x14ac:dyDescent="0.2">
      <c r="C97" s="29"/>
      <c r="D97" s="29"/>
      <c r="E97" s="29"/>
      <c r="F97" s="29"/>
      <c r="G97" s="29"/>
      <c r="H97" s="29"/>
      <c r="I97" s="29"/>
      <c r="J97" s="29"/>
      <c r="K97" s="29"/>
      <c r="L97" s="65"/>
    </row>
    <row r="98" spans="3:12" s="20" customFormat="1" ht="15" customHeight="1" x14ac:dyDescent="0.2">
      <c r="C98" s="29"/>
      <c r="D98" s="29"/>
      <c r="E98" s="29"/>
      <c r="F98" s="29"/>
      <c r="G98" s="29"/>
      <c r="H98" s="29"/>
      <c r="I98" s="29"/>
      <c r="J98" s="29"/>
      <c r="K98" s="29"/>
      <c r="L98" s="65"/>
    </row>
    <row r="99" spans="3:12" s="20" customFormat="1" ht="15" customHeight="1" x14ac:dyDescent="0.2">
      <c r="C99" s="29"/>
      <c r="D99" s="29"/>
      <c r="E99" s="29"/>
      <c r="F99" s="29"/>
      <c r="G99" s="29"/>
      <c r="H99" s="29"/>
      <c r="I99" s="29"/>
      <c r="J99" s="29"/>
      <c r="K99" s="29"/>
      <c r="L99" s="65"/>
    </row>
    <row r="100" spans="3:12" s="20" customFormat="1" ht="15" customHeight="1" x14ac:dyDescent="0.2">
      <c r="C100" s="29"/>
      <c r="D100" s="29"/>
      <c r="E100" s="29"/>
      <c r="F100" s="29"/>
      <c r="G100" s="29"/>
      <c r="H100" s="29"/>
      <c r="I100" s="29"/>
      <c r="J100" s="29"/>
      <c r="K100" s="29"/>
      <c r="L100" s="65"/>
    </row>
    <row r="101" spans="3:12" s="20" customFormat="1" ht="15" customHeight="1" x14ac:dyDescent="0.2">
      <c r="C101" s="29"/>
      <c r="D101" s="29"/>
      <c r="E101" s="29"/>
      <c r="F101" s="29"/>
      <c r="G101" s="29"/>
      <c r="H101" s="29"/>
      <c r="I101" s="29"/>
      <c r="J101" s="29"/>
      <c r="K101" s="29"/>
      <c r="L101" s="65"/>
    </row>
    <row r="102" spans="3:12" s="20" customFormat="1" ht="15" customHeight="1" x14ac:dyDescent="0.2">
      <c r="C102" s="29"/>
      <c r="D102" s="29"/>
      <c r="E102" s="29"/>
      <c r="F102" s="29"/>
      <c r="G102" s="29"/>
      <c r="H102" s="29"/>
      <c r="I102" s="29"/>
      <c r="J102" s="29"/>
      <c r="K102" s="29"/>
      <c r="L102" s="65"/>
    </row>
    <row r="103" spans="3:12" s="20" customFormat="1" ht="15" customHeight="1" x14ac:dyDescent="0.2">
      <c r="C103" s="29"/>
      <c r="D103" s="29"/>
      <c r="E103" s="29"/>
      <c r="F103" s="29"/>
      <c r="G103" s="29"/>
      <c r="H103" s="29"/>
      <c r="I103" s="29"/>
      <c r="J103" s="29"/>
      <c r="K103" s="29"/>
      <c r="L103" s="65"/>
    </row>
    <row r="104" spans="3:12" s="20" customFormat="1" ht="15" customHeight="1" x14ac:dyDescent="0.2">
      <c r="C104" s="29"/>
      <c r="D104" s="29"/>
      <c r="E104" s="29"/>
      <c r="F104" s="29"/>
      <c r="G104" s="29"/>
      <c r="H104" s="29"/>
      <c r="I104" s="29"/>
      <c r="J104" s="29"/>
      <c r="K104" s="29"/>
      <c r="L104" s="65"/>
    </row>
    <row r="105" spans="3:12" s="20" customFormat="1" ht="15" customHeight="1" x14ac:dyDescent="0.2">
      <c r="C105" s="29"/>
      <c r="D105" s="29"/>
      <c r="E105" s="29"/>
      <c r="F105" s="29"/>
      <c r="G105" s="29"/>
      <c r="H105" s="29"/>
      <c r="I105" s="29"/>
      <c r="J105" s="29"/>
      <c r="K105" s="29"/>
      <c r="L105" s="65"/>
    </row>
    <row r="106" spans="3:12" s="20" customFormat="1" ht="15" customHeight="1" x14ac:dyDescent="0.2">
      <c r="C106" s="29"/>
      <c r="D106" s="29"/>
      <c r="E106" s="29"/>
      <c r="F106" s="29"/>
      <c r="G106" s="29"/>
      <c r="H106" s="29"/>
      <c r="I106" s="29"/>
      <c r="J106" s="29"/>
      <c r="K106" s="29"/>
      <c r="L106" s="65"/>
    </row>
    <row r="107" spans="3:12" s="20" customFormat="1" ht="15" customHeight="1" x14ac:dyDescent="0.2">
      <c r="C107" s="29"/>
      <c r="D107" s="29"/>
      <c r="E107" s="29"/>
      <c r="F107" s="29"/>
      <c r="G107" s="29"/>
      <c r="H107" s="29"/>
      <c r="I107" s="29"/>
      <c r="J107" s="29"/>
      <c r="K107" s="29"/>
      <c r="L107" s="65"/>
    </row>
    <row r="108" spans="3:12" s="20" customFormat="1" ht="15" customHeight="1" x14ac:dyDescent="0.2">
      <c r="C108" s="29"/>
      <c r="D108" s="29"/>
      <c r="E108" s="29"/>
      <c r="F108" s="29"/>
      <c r="G108" s="29"/>
      <c r="H108" s="29"/>
      <c r="I108" s="29"/>
      <c r="J108" s="29"/>
      <c r="K108" s="29"/>
      <c r="L108" s="65"/>
    </row>
    <row r="109" spans="3:12" s="20" customFormat="1" ht="15" customHeight="1" x14ac:dyDescent="0.2">
      <c r="C109" s="29"/>
      <c r="D109" s="29"/>
      <c r="E109" s="29"/>
      <c r="F109" s="29"/>
      <c r="G109" s="29"/>
      <c r="H109" s="29"/>
      <c r="I109" s="29"/>
      <c r="J109" s="29"/>
      <c r="K109" s="29"/>
      <c r="L109" s="65"/>
    </row>
    <row r="110" spans="3:12" s="20" customFormat="1" ht="15" customHeight="1" x14ac:dyDescent="0.2">
      <c r="C110" s="29"/>
      <c r="D110" s="29"/>
      <c r="E110" s="29"/>
      <c r="F110" s="29"/>
      <c r="G110" s="29"/>
      <c r="H110" s="29"/>
      <c r="I110" s="29"/>
      <c r="J110" s="29"/>
      <c r="K110" s="29"/>
      <c r="L110" s="65"/>
    </row>
    <row r="111" spans="3:12" s="20" customFormat="1" ht="15" customHeight="1" x14ac:dyDescent="0.2">
      <c r="C111" s="29"/>
      <c r="D111" s="29"/>
      <c r="E111" s="29"/>
      <c r="F111" s="29"/>
      <c r="G111" s="29"/>
      <c r="H111" s="29"/>
      <c r="I111" s="29"/>
      <c r="J111" s="29"/>
      <c r="K111" s="29"/>
      <c r="L111" s="65"/>
    </row>
    <row r="112" spans="3:12" s="20" customFormat="1" ht="15" customHeight="1" x14ac:dyDescent="0.2">
      <c r="C112" s="29"/>
      <c r="D112" s="29"/>
      <c r="E112" s="29"/>
      <c r="F112" s="29"/>
      <c r="G112" s="29"/>
      <c r="H112" s="29"/>
      <c r="I112" s="29"/>
      <c r="J112" s="29"/>
      <c r="K112" s="29"/>
      <c r="L112" s="65"/>
    </row>
    <row r="113" spans="3:12" s="20" customFormat="1" ht="15" customHeight="1" x14ac:dyDescent="0.2">
      <c r="C113" s="29"/>
      <c r="D113" s="29"/>
      <c r="E113" s="29"/>
      <c r="F113" s="29"/>
      <c r="G113" s="29"/>
      <c r="H113" s="29"/>
      <c r="I113" s="29"/>
      <c r="J113" s="29"/>
      <c r="K113" s="29"/>
      <c r="L113" s="65"/>
    </row>
    <row r="114" spans="3:12" s="20" customFormat="1" ht="15" customHeight="1" x14ac:dyDescent="0.2">
      <c r="C114" s="29"/>
      <c r="D114" s="29"/>
      <c r="E114" s="29"/>
      <c r="F114" s="29"/>
      <c r="G114" s="29"/>
      <c r="H114" s="29"/>
      <c r="I114" s="29"/>
      <c r="J114" s="29"/>
      <c r="K114" s="29"/>
      <c r="L114" s="65"/>
    </row>
    <row r="115" spans="3:12" s="20" customFormat="1" ht="15" customHeight="1" x14ac:dyDescent="0.2">
      <c r="C115" s="29"/>
      <c r="D115" s="29"/>
      <c r="E115" s="29"/>
      <c r="F115" s="29"/>
      <c r="G115" s="29"/>
      <c r="H115" s="29"/>
      <c r="I115" s="29"/>
      <c r="J115" s="29"/>
      <c r="K115" s="29"/>
      <c r="L115" s="65"/>
    </row>
    <row r="116" spans="3:12" s="20" customFormat="1" ht="15" customHeight="1" x14ac:dyDescent="0.2">
      <c r="C116" s="29"/>
      <c r="D116" s="29"/>
      <c r="E116" s="29"/>
      <c r="F116" s="29"/>
      <c r="G116" s="29"/>
      <c r="H116" s="29"/>
      <c r="I116" s="29"/>
      <c r="J116" s="29"/>
      <c r="K116" s="29"/>
      <c r="L116" s="65"/>
    </row>
    <row r="117" spans="3:12" s="20" customFormat="1" ht="15" customHeight="1" x14ac:dyDescent="0.2">
      <c r="C117" s="29"/>
      <c r="D117" s="29"/>
      <c r="E117" s="29"/>
      <c r="F117" s="29"/>
      <c r="G117" s="29"/>
      <c r="H117" s="29"/>
      <c r="I117" s="29"/>
      <c r="J117" s="29"/>
      <c r="K117" s="29"/>
      <c r="L117" s="65"/>
    </row>
    <row r="118" spans="3:12" s="20" customFormat="1" ht="15" customHeight="1" x14ac:dyDescent="0.2">
      <c r="C118" s="29"/>
      <c r="D118" s="29"/>
      <c r="E118" s="29"/>
      <c r="F118" s="29"/>
      <c r="G118" s="29"/>
      <c r="H118" s="29"/>
      <c r="I118" s="29"/>
      <c r="J118" s="29"/>
      <c r="K118" s="29"/>
      <c r="L118" s="65"/>
    </row>
    <row r="119" spans="3:12" s="20" customFormat="1" ht="15" customHeight="1" x14ac:dyDescent="0.2">
      <c r="C119" s="29"/>
      <c r="D119" s="29"/>
      <c r="E119" s="29"/>
      <c r="F119" s="29"/>
      <c r="G119" s="29"/>
      <c r="H119" s="29"/>
      <c r="I119" s="29"/>
      <c r="J119" s="29"/>
      <c r="K119" s="29"/>
      <c r="L119" s="65"/>
    </row>
    <row r="120" spans="3:12" s="20" customFormat="1" ht="15" customHeight="1" x14ac:dyDescent="0.2">
      <c r="C120" s="29"/>
      <c r="D120" s="29"/>
      <c r="E120" s="29"/>
      <c r="F120" s="29"/>
      <c r="G120" s="29"/>
      <c r="H120" s="29"/>
      <c r="I120" s="29"/>
      <c r="J120" s="29"/>
      <c r="K120" s="29"/>
      <c r="L120" s="65"/>
    </row>
    <row r="121" spans="3:12" s="20" customFormat="1" ht="15" customHeight="1" x14ac:dyDescent="0.2">
      <c r="C121" s="29"/>
      <c r="D121" s="29"/>
      <c r="E121" s="29"/>
      <c r="F121" s="29"/>
      <c r="G121" s="29"/>
      <c r="H121" s="29"/>
      <c r="I121" s="29"/>
      <c r="J121" s="29"/>
      <c r="K121" s="29"/>
      <c r="L121" s="65"/>
    </row>
    <row r="122" spans="3:12" s="20" customFormat="1" ht="15" customHeight="1" x14ac:dyDescent="0.2">
      <c r="C122" s="29"/>
      <c r="D122" s="29"/>
      <c r="E122" s="29"/>
      <c r="F122" s="29"/>
      <c r="G122" s="29"/>
      <c r="H122" s="29"/>
      <c r="I122" s="29"/>
      <c r="J122" s="29"/>
      <c r="K122" s="29"/>
      <c r="L122" s="65"/>
    </row>
    <row r="123" spans="3:12" s="20" customFormat="1" ht="15" customHeight="1" x14ac:dyDescent="0.2">
      <c r="C123" s="29"/>
      <c r="D123" s="29"/>
      <c r="E123" s="29"/>
      <c r="F123" s="29"/>
      <c r="G123" s="29"/>
      <c r="H123" s="29"/>
      <c r="I123" s="29"/>
      <c r="J123" s="29"/>
      <c r="K123" s="29"/>
      <c r="L123" s="65"/>
    </row>
    <row r="124" spans="3:12" s="20" customFormat="1" ht="15" customHeight="1" x14ac:dyDescent="0.2">
      <c r="C124" s="29"/>
      <c r="D124" s="29"/>
      <c r="E124" s="29"/>
      <c r="F124" s="29"/>
      <c r="G124" s="29"/>
      <c r="H124" s="29"/>
      <c r="I124" s="29"/>
      <c r="J124" s="29"/>
      <c r="K124" s="29"/>
      <c r="L124" s="65"/>
    </row>
    <row r="125" spans="3:12" s="20" customFormat="1" ht="15" customHeight="1" x14ac:dyDescent="0.2">
      <c r="C125" s="29"/>
      <c r="D125" s="29"/>
      <c r="E125" s="29"/>
      <c r="F125" s="29"/>
      <c r="G125" s="29"/>
      <c r="H125" s="29"/>
      <c r="I125" s="29"/>
      <c r="J125" s="29"/>
      <c r="K125" s="29"/>
      <c r="L125" s="65"/>
    </row>
    <row r="126" spans="3:12" s="20" customFormat="1" ht="15" customHeight="1" x14ac:dyDescent="0.2">
      <c r="C126" s="29"/>
      <c r="D126" s="29"/>
      <c r="E126" s="29"/>
      <c r="F126" s="29"/>
      <c r="G126" s="29"/>
      <c r="H126" s="29"/>
      <c r="I126" s="29"/>
      <c r="J126" s="29"/>
      <c r="K126" s="29"/>
      <c r="L126" s="65"/>
    </row>
    <row r="127" spans="3:12" s="20" customFormat="1" ht="15" customHeight="1" x14ac:dyDescent="0.2">
      <c r="C127" s="29"/>
      <c r="D127" s="29"/>
      <c r="E127" s="29"/>
      <c r="F127" s="29"/>
      <c r="G127" s="29"/>
      <c r="H127" s="29"/>
      <c r="I127" s="29"/>
      <c r="J127" s="29"/>
      <c r="K127" s="29"/>
      <c r="L127" s="65"/>
    </row>
    <row r="128" spans="3:12" s="20" customFormat="1" ht="15" customHeight="1" x14ac:dyDescent="0.2">
      <c r="C128" s="29"/>
      <c r="D128" s="29"/>
      <c r="E128" s="29"/>
      <c r="F128" s="29"/>
      <c r="G128" s="29"/>
      <c r="H128" s="29"/>
      <c r="I128" s="29"/>
      <c r="J128" s="29"/>
      <c r="K128" s="29"/>
      <c r="L128" s="65"/>
    </row>
    <row r="129" spans="3:12" s="20" customFormat="1" ht="15" customHeight="1" x14ac:dyDescent="0.2">
      <c r="C129" s="29"/>
      <c r="D129" s="29"/>
      <c r="E129" s="29"/>
      <c r="F129" s="29"/>
      <c r="G129" s="29"/>
      <c r="H129" s="29"/>
      <c r="I129" s="29"/>
      <c r="J129" s="29"/>
      <c r="K129" s="29"/>
      <c r="L129" s="65"/>
    </row>
    <row r="130" spans="3:12" s="20" customFormat="1" ht="15" customHeight="1" x14ac:dyDescent="0.2">
      <c r="C130" s="29"/>
      <c r="D130" s="29"/>
      <c r="E130" s="29"/>
      <c r="F130" s="29"/>
      <c r="G130" s="29"/>
      <c r="H130" s="29"/>
      <c r="I130" s="29"/>
      <c r="J130" s="29"/>
      <c r="K130" s="29"/>
      <c r="L130" s="65"/>
    </row>
    <row r="131" spans="3:12" s="20" customFormat="1" ht="15" customHeight="1" x14ac:dyDescent="0.2">
      <c r="C131" s="29"/>
      <c r="D131" s="29"/>
      <c r="E131" s="29"/>
      <c r="F131" s="29"/>
      <c r="G131" s="29"/>
      <c r="H131" s="29"/>
      <c r="I131" s="29"/>
      <c r="J131" s="29"/>
      <c r="K131" s="29"/>
      <c r="L131" s="65"/>
    </row>
  </sheetData>
  <mergeCells count="35">
    <mergeCell ref="A41:O41"/>
    <mergeCell ref="A74:B74"/>
    <mergeCell ref="A1:M1"/>
    <mergeCell ref="A2:M2"/>
    <mergeCell ref="A3:M3"/>
    <mergeCell ref="A4:M4"/>
    <mergeCell ref="A69:O69"/>
    <mergeCell ref="A73:O73"/>
    <mergeCell ref="A28:O28"/>
    <mergeCell ref="A40:B40"/>
    <mergeCell ref="A42:O42"/>
    <mergeCell ref="A48:B48"/>
    <mergeCell ref="A50:O50"/>
    <mergeCell ref="A59:B59"/>
    <mergeCell ref="A61:O61"/>
    <mergeCell ref="A64:B64"/>
    <mergeCell ref="A49:O49"/>
    <mergeCell ref="A68:B68"/>
    <mergeCell ref="A70:O70"/>
    <mergeCell ref="A72:B72"/>
    <mergeCell ref="A60:O60"/>
    <mergeCell ref="A65:O65"/>
    <mergeCell ref="A66:O66"/>
    <mergeCell ref="M5:M6"/>
    <mergeCell ref="A7:I7"/>
    <mergeCell ref="A8:I8"/>
    <mergeCell ref="A5:B6"/>
    <mergeCell ref="A13:N13"/>
    <mergeCell ref="C5:D5"/>
    <mergeCell ref="F5:I5"/>
    <mergeCell ref="A22:B22"/>
    <mergeCell ref="A24:O24"/>
    <mergeCell ref="A26:B26"/>
    <mergeCell ref="A23:O23"/>
    <mergeCell ref="A27:O27"/>
  </mergeCells>
  <printOptions horizontalCentered="1"/>
  <pageMargins left="0" right="0" top="0.75" bottom="0.75" header="0.3" footer="0.3"/>
  <pageSetup scale="61" fitToHeight="0" orientation="landscape" r:id="rId1"/>
  <headerFooter>
    <oddFooter>&amp;L&amp;D&amp;CWorksheet
Page &amp;P&amp;R&amp;T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4FBE-D39D-4C70-AE51-4582EE76FBF1}">
  <sheetPr>
    <pageSetUpPr fitToPage="1"/>
  </sheetPr>
  <dimension ref="A1:Q124"/>
  <sheetViews>
    <sheetView topLeftCell="A7" zoomScaleNormal="100" zoomScalePageLayoutView="90" workbookViewId="0">
      <selection activeCell="A17" sqref="A17:K17"/>
    </sheetView>
  </sheetViews>
  <sheetFormatPr defaultRowHeight="18.75" x14ac:dyDescent="0.3"/>
  <cols>
    <col min="1" max="1" width="10.42578125" style="31" customWidth="1"/>
    <col min="2" max="2" width="50.7109375" style="31" customWidth="1"/>
    <col min="3" max="4" width="18.7109375" style="31" customWidth="1"/>
    <col min="5" max="5" width="3.7109375" style="35" customWidth="1"/>
    <col min="6" max="9" width="18.7109375" style="35" customWidth="1"/>
    <col min="10" max="10" width="3.7109375" style="35" customWidth="1"/>
    <col min="11" max="11" width="18.7109375" style="35" customWidth="1"/>
    <col min="12" max="12" width="3.7109375" style="35" customWidth="1"/>
    <col min="13" max="13" width="60.7109375" style="36" customWidth="1"/>
    <col min="14" max="14" width="30.7109375" style="31" customWidth="1"/>
    <col min="15" max="16384" width="9.140625" style="31"/>
  </cols>
  <sheetData>
    <row r="1" spans="1:15" s="7" customFormat="1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7" customFormat="1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5" s="7" customFormat="1" x14ac:dyDescent="0.3">
      <c r="A3" s="189" t="s">
        <v>773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5" ht="50.1" customHeight="1" x14ac:dyDescent="0.3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30"/>
      <c r="O4" s="30"/>
    </row>
    <row r="5" spans="1:15" s="20" customFormat="1" ht="15.75" customHeight="1" x14ac:dyDescent="0.2">
      <c r="A5" s="183" t="s">
        <v>704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7"/>
      <c r="M5" s="192" t="s">
        <v>795</v>
      </c>
    </row>
    <row r="6" spans="1:15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955</v>
      </c>
      <c r="J6" s="49"/>
      <c r="K6" s="50" t="s">
        <v>4</v>
      </c>
      <c r="L6" s="50"/>
      <c r="M6" s="192"/>
    </row>
    <row r="7" spans="1:15" ht="24.95" customHeight="1" x14ac:dyDescent="0.3">
      <c r="A7" s="189" t="s">
        <v>0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5" ht="15" customHeight="1" x14ac:dyDescent="0.3">
      <c r="A8" s="186" t="s">
        <v>775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O8" s="32"/>
    </row>
    <row r="9" spans="1:15" ht="15" customHeight="1" x14ac:dyDescent="0.3">
      <c r="A9" s="20"/>
      <c r="B9" s="37" t="s">
        <v>160</v>
      </c>
      <c r="C9" s="39"/>
      <c r="D9" s="40"/>
      <c r="E9" s="39"/>
      <c r="F9" s="39"/>
      <c r="G9" s="39"/>
      <c r="H9" s="39"/>
      <c r="I9" s="40"/>
      <c r="J9" s="39"/>
      <c r="K9" s="40"/>
      <c r="L9" s="40"/>
      <c r="M9" s="20"/>
    </row>
    <row r="10" spans="1:15" ht="15" customHeight="1" x14ac:dyDescent="0.3">
      <c r="A10" s="11" t="s">
        <v>501</v>
      </c>
      <c r="B10" s="41" t="s">
        <v>502</v>
      </c>
      <c r="C10" s="13">
        <v>48000</v>
      </c>
      <c r="D10" s="13">
        <v>57987.3</v>
      </c>
      <c r="E10" s="14"/>
      <c r="F10" s="13">
        <v>58200</v>
      </c>
      <c r="G10" s="13">
        <v>0</v>
      </c>
      <c r="H10" s="13">
        <v>42895.67</v>
      </c>
      <c r="I10" s="13">
        <f>((H10/19)*26)</f>
        <v>58699.33789473684</v>
      </c>
      <c r="J10" s="14"/>
      <c r="K10" s="13">
        <v>59750</v>
      </c>
      <c r="L10" s="13"/>
      <c r="M10" s="42"/>
    </row>
    <row r="11" spans="1:15" ht="15" customHeight="1" x14ac:dyDescent="0.3">
      <c r="A11" s="11" t="s">
        <v>776</v>
      </c>
      <c r="B11" s="41" t="s">
        <v>767</v>
      </c>
      <c r="C11" s="13">
        <v>0</v>
      </c>
      <c r="D11" s="13">
        <v>0</v>
      </c>
      <c r="E11" s="14"/>
      <c r="F11" s="13">
        <v>0</v>
      </c>
      <c r="G11" s="13">
        <v>0</v>
      </c>
      <c r="H11" s="13">
        <v>0</v>
      </c>
      <c r="I11" s="13">
        <f>((H11/19)*26)</f>
        <v>0</v>
      </c>
      <c r="J11" s="14"/>
      <c r="K11" s="13">
        <v>1000</v>
      </c>
      <c r="L11" s="13"/>
      <c r="M11" s="42" t="s">
        <v>781</v>
      </c>
    </row>
    <row r="12" spans="1:15" ht="15.75" customHeight="1" thickBot="1" x14ac:dyDescent="0.35">
      <c r="A12" s="11" t="s">
        <v>0</v>
      </c>
      <c r="B12" s="37" t="s">
        <v>270</v>
      </c>
      <c r="C12" s="15">
        <f>SUM(C10:C11)</f>
        <v>48000</v>
      </c>
      <c r="D12" s="15">
        <f>SUM(D10:D11)</f>
        <v>57987.3</v>
      </c>
      <c r="E12" s="14"/>
      <c r="F12" s="15">
        <f>SUM(F10:F11)</f>
        <v>58200</v>
      </c>
      <c r="G12" s="15">
        <f t="shared" ref="G12:I12" si="0">SUM(G10:G11)</f>
        <v>0</v>
      </c>
      <c r="H12" s="15">
        <f t="shared" si="0"/>
        <v>42895.67</v>
      </c>
      <c r="I12" s="15">
        <f t="shared" si="0"/>
        <v>58699.33789473684</v>
      </c>
      <c r="J12" s="14"/>
      <c r="K12" s="15">
        <f>SUM(K10:K11)</f>
        <v>60750</v>
      </c>
      <c r="L12" s="14"/>
      <c r="M12" s="20"/>
    </row>
    <row r="13" spans="1:15" ht="9.9499999999999993" customHeight="1" thickTop="1" x14ac:dyDescent="0.3">
      <c r="A13" s="11"/>
      <c r="B13" s="11"/>
      <c r="C13" s="13"/>
      <c r="D13" s="13"/>
      <c r="E13" s="14"/>
      <c r="F13" s="13"/>
      <c r="G13" s="13"/>
      <c r="H13" s="13"/>
      <c r="I13" s="13"/>
      <c r="J13" s="14"/>
      <c r="K13" s="13"/>
      <c r="L13" s="13"/>
      <c r="M13" s="20"/>
    </row>
    <row r="14" spans="1:15" ht="15" customHeight="1" x14ac:dyDescent="0.3">
      <c r="A14" s="11" t="s">
        <v>0</v>
      </c>
      <c r="B14" s="37" t="s">
        <v>170</v>
      </c>
      <c r="C14" s="13" t="s">
        <v>0</v>
      </c>
      <c r="D14" s="13"/>
      <c r="E14" s="14"/>
      <c r="F14" s="13"/>
      <c r="G14" s="13" t="s">
        <v>0</v>
      </c>
      <c r="H14" s="13" t="s">
        <v>0</v>
      </c>
      <c r="I14" s="13" t="s">
        <v>0</v>
      </c>
      <c r="J14" s="14"/>
      <c r="K14" s="13" t="s">
        <v>0</v>
      </c>
      <c r="L14" s="13"/>
      <c r="M14" s="20"/>
    </row>
    <row r="15" spans="1:15" ht="15" customHeight="1" x14ac:dyDescent="0.3">
      <c r="A15" s="11" t="s">
        <v>503</v>
      </c>
      <c r="B15" s="41" t="s">
        <v>187</v>
      </c>
      <c r="C15" s="13">
        <v>0</v>
      </c>
      <c r="D15" s="13">
        <v>0</v>
      </c>
      <c r="E15" s="14"/>
      <c r="F15" s="13">
        <v>200</v>
      </c>
      <c r="G15" s="13">
        <v>0</v>
      </c>
      <c r="H15" s="13">
        <v>140.19999999999999</v>
      </c>
      <c r="I15" s="13">
        <f>((H15/19)*26)</f>
        <v>191.85263157894735</v>
      </c>
      <c r="J15" s="14"/>
      <c r="K15" s="13">
        <v>200</v>
      </c>
      <c r="L15" s="13"/>
      <c r="M15" s="20"/>
    </row>
    <row r="16" spans="1:15" ht="15" customHeight="1" x14ac:dyDescent="0.3">
      <c r="A16" s="11" t="s">
        <v>504</v>
      </c>
      <c r="B16" s="41" t="s">
        <v>172</v>
      </c>
      <c r="C16" s="13">
        <v>3672</v>
      </c>
      <c r="D16" s="13">
        <v>4401.71</v>
      </c>
      <c r="E16" s="14"/>
      <c r="F16" s="13">
        <v>4452</v>
      </c>
      <c r="G16" s="13">
        <v>0</v>
      </c>
      <c r="H16" s="13">
        <v>2891.21</v>
      </c>
      <c r="I16" s="23">
        <f>I12*0.0765</f>
        <v>4490.4993489473682</v>
      </c>
      <c r="J16" s="14"/>
      <c r="K16" s="13">
        <v>4650</v>
      </c>
      <c r="L16" s="13"/>
      <c r="M16" s="43"/>
    </row>
    <row r="17" spans="1:13" ht="15" customHeight="1" x14ac:dyDescent="0.3">
      <c r="A17" s="11" t="s">
        <v>1037</v>
      </c>
      <c r="B17" s="41" t="s">
        <v>1031</v>
      </c>
      <c r="C17" s="13">
        <v>0</v>
      </c>
      <c r="D17" s="13">
        <v>0</v>
      </c>
      <c r="E17" s="13"/>
      <c r="F17" s="13">
        <v>0</v>
      </c>
      <c r="G17" s="13">
        <v>0</v>
      </c>
      <c r="H17" s="13">
        <v>0</v>
      </c>
      <c r="I17" s="13">
        <v>0</v>
      </c>
      <c r="J17" s="65"/>
      <c r="K17" s="23">
        <v>840</v>
      </c>
      <c r="L17" s="13"/>
      <c r="M17" s="43"/>
    </row>
    <row r="18" spans="1:13" ht="15" customHeight="1" x14ac:dyDescent="0.3">
      <c r="A18" s="11" t="s">
        <v>505</v>
      </c>
      <c r="B18" s="41" t="s">
        <v>190</v>
      </c>
      <c r="C18" s="13">
        <v>0</v>
      </c>
      <c r="D18" s="13">
        <v>0</v>
      </c>
      <c r="E18" s="14"/>
      <c r="F18" s="13">
        <v>0</v>
      </c>
      <c r="G18" s="13">
        <v>0</v>
      </c>
      <c r="H18" s="13">
        <v>0</v>
      </c>
      <c r="I18" s="13">
        <f t="shared" ref="I18:I20" si="1">((H18/19)*26)</f>
        <v>0</v>
      </c>
      <c r="J18" s="14"/>
      <c r="K18" s="13">
        <v>0</v>
      </c>
      <c r="L18" s="13"/>
      <c r="M18" s="20"/>
    </row>
    <row r="19" spans="1:13" ht="15" customHeight="1" x14ac:dyDescent="0.3">
      <c r="A19" s="11" t="s">
        <v>506</v>
      </c>
      <c r="B19" s="41" t="s">
        <v>273</v>
      </c>
      <c r="C19" s="13">
        <v>0</v>
      </c>
      <c r="D19" s="13">
        <v>0</v>
      </c>
      <c r="E19" s="14"/>
      <c r="F19" s="13">
        <v>0</v>
      </c>
      <c r="G19" s="13">
        <v>0</v>
      </c>
      <c r="H19" s="13">
        <v>0</v>
      </c>
      <c r="I19" s="13">
        <f t="shared" si="1"/>
        <v>0</v>
      </c>
      <c r="J19" s="14"/>
      <c r="K19" s="13">
        <v>1000</v>
      </c>
      <c r="L19" s="13"/>
      <c r="M19" s="20"/>
    </row>
    <row r="20" spans="1:13" ht="15" customHeight="1" x14ac:dyDescent="0.3">
      <c r="A20" s="11" t="s">
        <v>507</v>
      </c>
      <c r="B20" s="41" t="s">
        <v>194</v>
      </c>
      <c r="C20" s="13">
        <v>0</v>
      </c>
      <c r="D20" s="13">
        <v>0</v>
      </c>
      <c r="E20" s="14"/>
      <c r="F20" s="13">
        <v>15200</v>
      </c>
      <c r="G20" s="13">
        <v>0</v>
      </c>
      <c r="H20" s="13">
        <v>11353.41</v>
      </c>
      <c r="I20" s="13">
        <f t="shared" si="1"/>
        <v>15536.245263157894</v>
      </c>
      <c r="J20" s="14"/>
      <c r="K20" s="13">
        <v>15795</v>
      </c>
      <c r="L20" s="13"/>
      <c r="M20" s="42"/>
    </row>
    <row r="21" spans="1:13" ht="15.75" customHeight="1" thickBot="1" x14ac:dyDescent="0.35">
      <c r="A21" s="11" t="s">
        <v>0</v>
      </c>
      <c r="B21" s="37" t="s">
        <v>386</v>
      </c>
      <c r="C21" s="15">
        <f>SUM(C15:C20)</f>
        <v>3672</v>
      </c>
      <c r="D21" s="15">
        <f t="shared" ref="D21:K21" si="2">SUM(D15:D20)</f>
        <v>4401.71</v>
      </c>
      <c r="E21" s="14"/>
      <c r="F21" s="15">
        <f t="shared" si="2"/>
        <v>19852</v>
      </c>
      <c r="G21" s="15">
        <f t="shared" si="2"/>
        <v>0</v>
      </c>
      <c r="H21" s="15">
        <f t="shared" si="2"/>
        <v>14384.82</v>
      </c>
      <c r="I21" s="15">
        <f t="shared" si="2"/>
        <v>20218.597243684209</v>
      </c>
      <c r="J21" s="14"/>
      <c r="K21" s="15">
        <f t="shared" si="2"/>
        <v>22485</v>
      </c>
      <c r="L21" s="14"/>
      <c r="M21" s="20"/>
    </row>
    <row r="22" spans="1:13" ht="15.75" customHeight="1" thickTop="1" thickBot="1" x14ac:dyDescent="0.35">
      <c r="A22" s="185" t="s">
        <v>778</v>
      </c>
      <c r="B22" s="185"/>
      <c r="C22" s="17">
        <f>C12+C21</f>
        <v>51672</v>
      </c>
      <c r="D22" s="17">
        <f>D12+D21</f>
        <v>62389.01</v>
      </c>
      <c r="E22" s="18"/>
      <c r="F22" s="17">
        <f>F12+F21</f>
        <v>78052</v>
      </c>
      <c r="G22" s="17">
        <f>G12+G21</f>
        <v>0</v>
      </c>
      <c r="H22" s="17">
        <f>H12+H21</f>
        <v>57280.49</v>
      </c>
      <c r="I22" s="17">
        <f>I12+I21</f>
        <v>78917.935138421046</v>
      </c>
      <c r="J22" s="18"/>
      <c r="K22" s="17">
        <f>K12+K21</f>
        <v>83235</v>
      </c>
      <c r="L22" s="18"/>
      <c r="M22" s="44"/>
    </row>
    <row r="23" spans="1:13" s="9" customFormat="1" ht="24.95" customHeight="1" thickTop="1" x14ac:dyDescent="0.25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</row>
    <row r="24" spans="1:13" ht="15" customHeight="1" x14ac:dyDescent="0.3">
      <c r="A24" s="186" t="s">
        <v>779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</row>
    <row r="25" spans="1:13" ht="15" customHeight="1" x14ac:dyDescent="0.3">
      <c r="A25" s="11" t="s">
        <v>508</v>
      </c>
      <c r="B25" s="41" t="s">
        <v>206</v>
      </c>
      <c r="C25" s="13">
        <v>0</v>
      </c>
      <c r="D25" s="13">
        <v>0</v>
      </c>
      <c r="E25" s="14"/>
      <c r="F25" s="13">
        <v>910</v>
      </c>
      <c r="G25" s="13">
        <v>0</v>
      </c>
      <c r="H25" s="13">
        <v>678.71</v>
      </c>
      <c r="I25" s="13">
        <f>(H25/9)*12</f>
        <v>904.94666666666672</v>
      </c>
      <c r="J25" s="14"/>
      <c r="K25" s="13">
        <v>905</v>
      </c>
      <c r="L25" s="13"/>
      <c r="M25" s="20"/>
    </row>
    <row r="26" spans="1:13" ht="15" customHeight="1" x14ac:dyDescent="0.3">
      <c r="A26" s="11" t="s">
        <v>509</v>
      </c>
      <c r="B26" s="41" t="s">
        <v>510</v>
      </c>
      <c r="C26" s="13">
        <v>2600</v>
      </c>
      <c r="D26" s="13">
        <v>3424.64</v>
      </c>
      <c r="E26" s="14"/>
      <c r="F26" s="13">
        <v>3545</v>
      </c>
      <c r="G26" s="13">
        <v>0</v>
      </c>
      <c r="H26" s="13">
        <v>1519.8</v>
      </c>
      <c r="I26" s="13">
        <f t="shared" ref="I26:I29" si="3">(H26/9)*12</f>
        <v>2026.4</v>
      </c>
      <c r="J26" s="14"/>
      <c r="K26" s="13">
        <v>2130</v>
      </c>
      <c r="L26" s="13"/>
      <c r="M26" s="20" t="s">
        <v>968</v>
      </c>
    </row>
    <row r="27" spans="1:13" ht="15" customHeight="1" x14ac:dyDescent="0.3">
      <c r="A27" s="11" t="s">
        <v>511</v>
      </c>
      <c r="B27" s="41" t="s">
        <v>512</v>
      </c>
      <c r="C27" s="13">
        <v>1500</v>
      </c>
      <c r="D27" s="13">
        <v>1557.72</v>
      </c>
      <c r="E27" s="14"/>
      <c r="F27" s="13">
        <v>1415</v>
      </c>
      <c r="G27" s="13">
        <v>0</v>
      </c>
      <c r="H27" s="13">
        <v>1211.76</v>
      </c>
      <c r="I27" s="13">
        <f t="shared" si="3"/>
        <v>1615.6799999999998</v>
      </c>
      <c r="J27" s="14"/>
      <c r="K27" s="13">
        <v>1700</v>
      </c>
      <c r="L27" s="13"/>
      <c r="M27" s="20" t="s">
        <v>968</v>
      </c>
    </row>
    <row r="28" spans="1:13" ht="15" customHeight="1" x14ac:dyDescent="0.3">
      <c r="A28" s="11" t="s">
        <v>768</v>
      </c>
      <c r="B28" s="41" t="s">
        <v>769</v>
      </c>
      <c r="C28" s="13">
        <v>0</v>
      </c>
      <c r="D28" s="13">
        <v>0</v>
      </c>
      <c r="E28" s="14"/>
      <c r="F28" s="13">
        <v>20</v>
      </c>
      <c r="G28" s="13">
        <v>0</v>
      </c>
      <c r="H28" s="13">
        <v>19</v>
      </c>
      <c r="I28" s="13">
        <v>19</v>
      </c>
      <c r="J28" s="14"/>
      <c r="K28" s="13">
        <v>100</v>
      </c>
      <c r="L28" s="13"/>
      <c r="M28" s="20"/>
    </row>
    <row r="29" spans="1:13" s="32" customFormat="1" ht="15" customHeight="1" x14ac:dyDescent="0.3">
      <c r="A29" s="11" t="s">
        <v>513</v>
      </c>
      <c r="B29" s="41" t="s">
        <v>239</v>
      </c>
      <c r="C29" s="13">
        <v>0</v>
      </c>
      <c r="D29" s="13">
        <v>0</v>
      </c>
      <c r="E29" s="14"/>
      <c r="F29" s="13">
        <v>355</v>
      </c>
      <c r="G29" s="13">
        <v>0</v>
      </c>
      <c r="H29" s="13">
        <v>342.61</v>
      </c>
      <c r="I29" s="13">
        <f t="shared" si="3"/>
        <v>456.81333333333333</v>
      </c>
      <c r="J29" s="14"/>
      <c r="K29" s="13">
        <v>375</v>
      </c>
      <c r="L29" s="13"/>
      <c r="M29" s="169" t="s">
        <v>991</v>
      </c>
    </row>
    <row r="30" spans="1:13" s="20" customFormat="1" ht="15" customHeight="1" x14ac:dyDescent="0.2">
      <c r="A30" s="11" t="s">
        <v>979</v>
      </c>
      <c r="B30" s="41" t="s">
        <v>248</v>
      </c>
      <c r="C30" s="13">
        <v>0</v>
      </c>
      <c r="D30" s="13">
        <v>0</v>
      </c>
      <c r="E30" s="75"/>
      <c r="F30" s="13">
        <v>0</v>
      </c>
      <c r="G30" s="13">
        <v>0</v>
      </c>
      <c r="H30" s="13">
        <v>0</v>
      </c>
      <c r="I30" s="13">
        <f t="shared" ref="I30" si="4">(H30/9)*12</f>
        <v>0</v>
      </c>
      <c r="J30" s="14"/>
      <c r="K30" s="13">
        <v>1000</v>
      </c>
      <c r="L30" s="24"/>
    </row>
    <row r="31" spans="1:13" ht="15" customHeight="1" x14ac:dyDescent="0.3">
      <c r="A31" s="11" t="s">
        <v>699</v>
      </c>
      <c r="B31" s="41" t="s">
        <v>700</v>
      </c>
      <c r="C31" s="13">
        <v>0</v>
      </c>
      <c r="D31" s="13">
        <v>0</v>
      </c>
      <c r="E31" s="14"/>
      <c r="F31" s="13">
        <v>500</v>
      </c>
      <c r="G31" s="13">
        <v>0</v>
      </c>
      <c r="H31" s="13">
        <v>484.04</v>
      </c>
      <c r="I31" s="13">
        <v>484</v>
      </c>
      <c r="J31" s="14"/>
      <c r="K31" s="13">
        <v>800</v>
      </c>
      <c r="L31" s="13"/>
      <c r="M31" s="12" t="s">
        <v>985</v>
      </c>
    </row>
    <row r="32" spans="1:13" ht="15.75" customHeight="1" thickBot="1" x14ac:dyDescent="0.35">
      <c r="A32" s="185" t="s">
        <v>780</v>
      </c>
      <c r="B32" s="185"/>
      <c r="C32" s="17">
        <f>SUM(C25:C31)</f>
        <v>4100</v>
      </c>
      <c r="D32" s="17">
        <f>SUM(D25:D31)</f>
        <v>4982.3599999999997</v>
      </c>
      <c r="E32" s="18"/>
      <c r="F32" s="17">
        <f>SUM(F25:F31)</f>
        <v>6745</v>
      </c>
      <c r="G32" s="17">
        <f>SUM(G25:G31)</f>
        <v>0</v>
      </c>
      <c r="H32" s="17">
        <f>SUM(H25:H31)</f>
        <v>4255.920000000001</v>
      </c>
      <c r="I32" s="17">
        <f>SUM(I25:I31)</f>
        <v>5506.84</v>
      </c>
      <c r="J32" s="18"/>
      <c r="K32" s="17">
        <f>SUM(K25:K31)</f>
        <v>7010</v>
      </c>
      <c r="L32" s="18"/>
      <c r="M32" s="19"/>
    </row>
    <row r="33" spans="1:17" s="9" customFormat="1" ht="24.95" customHeight="1" thickTop="1" x14ac:dyDescent="0.2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</row>
    <row r="34" spans="1:17" ht="15" customHeight="1" x14ac:dyDescent="0.3">
      <c r="A34" s="186" t="s">
        <v>782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</row>
    <row r="35" spans="1:17" ht="15" customHeight="1" x14ac:dyDescent="0.3">
      <c r="A35" s="11" t="s">
        <v>514</v>
      </c>
      <c r="B35" s="41" t="s">
        <v>476</v>
      </c>
      <c r="C35" s="13">
        <v>3500</v>
      </c>
      <c r="D35" s="13">
        <v>4257.09</v>
      </c>
      <c r="E35" s="14"/>
      <c r="F35" s="13">
        <v>3350</v>
      </c>
      <c r="G35" s="13">
        <v>0</v>
      </c>
      <c r="H35" s="13">
        <v>3249.37</v>
      </c>
      <c r="I35" s="13">
        <f t="shared" ref="I35:I37" si="5">(H35/9)*12</f>
        <v>4332.4933333333329</v>
      </c>
      <c r="J35" s="14"/>
      <c r="K35" s="13">
        <v>3500</v>
      </c>
      <c r="L35" s="13"/>
      <c r="M35" s="33"/>
    </row>
    <row r="36" spans="1:17" s="32" customFormat="1" ht="15" customHeight="1" x14ac:dyDescent="0.3">
      <c r="A36" s="11" t="s">
        <v>701</v>
      </c>
      <c r="B36" s="41" t="s">
        <v>359</v>
      </c>
      <c r="C36" s="13">
        <v>0</v>
      </c>
      <c r="D36" s="13">
        <v>0</v>
      </c>
      <c r="E36" s="14"/>
      <c r="F36" s="13">
        <v>300</v>
      </c>
      <c r="G36" s="13">
        <v>0</v>
      </c>
      <c r="H36" s="13">
        <v>289.99</v>
      </c>
      <c r="I36" s="13">
        <f t="shared" si="5"/>
        <v>386.65333333333336</v>
      </c>
      <c r="J36" s="14"/>
      <c r="K36" s="13">
        <v>1000</v>
      </c>
      <c r="L36" s="13"/>
      <c r="M36" s="34"/>
    </row>
    <row r="37" spans="1:17" ht="15" customHeight="1" x14ac:dyDescent="0.3">
      <c r="A37" s="11" t="s">
        <v>515</v>
      </c>
      <c r="B37" s="41" t="s">
        <v>516</v>
      </c>
      <c r="C37" s="13">
        <v>0</v>
      </c>
      <c r="D37" s="13">
        <v>232.12</v>
      </c>
      <c r="E37" s="14"/>
      <c r="F37" s="13">
        <v>1250</v>
      </c>
      <c r="G37" s="13">
        <v>0</v>
      </c>
      <c r="H37" s="13">
        <v>2833.95</v>
      </c>
      <c r="I37" s="13">
        <f t="shared" si="5"/>
        <v>3778.6</v>
      </c>
      <c r="J37" s="14"/>
      <c r="K37" s="23">
        <v>4350</v>
      </c>
      <c r="L37" s="23"/>
      <c r="M37" s="12" t="s">
        <v>989</v>
      </c>
    </row>
    <row r="38" spans="1:17" ht="15.75" customHeight="1" thickBot="1" x14ac:dyDescent="0.35">
      <c r="A38" s="185" t="s">
        <v>783</v>
      </c>
      <c r="B38" s="185"/>
      <c r="C38" s="17">
        <f>SUM(C35:C37)</f>
        <v>3500</v>
      </c>
      <c r="D38" s="17">
        <f t="shared" ref="D38:G38" si="6">SUM(D35:D37)</f>
        <v>4489.21</v>
      </c>
      <c r="E38" s="18"/>
      <c r="F38" s="17">
        <f t="shared" si="6"/>
        <v>4900</v>
      </c>
      <c r="G38" s="17">
        <f t="shared" si="6"/>
        <v>0</v>
      </c>
      <c r="H38" s="17">
        <f>SUM(H35:H37)</f>
        <v>6373.3099999999995</v>
      </c>
      <c r="I38" s="17">
        <f t="shared" ref="I38:K38" si="7">SUM(I35:I37)</f>
        <v>8497.746666666666</v>
      </c>
      <c r="J38" s="18"/>
      <c r="K38" s="17">
        <f t="shared" si="7"/>
        <v>8850</v>
      </c>
      <c r="L38" s="18"/>
      <c r="M38" s="19"/>
    </row>
    <row r="39" spans="1:17" s="9" customFormat="1" ht="24.95" customHeight="1" thickTop="1" x14ac:dyDescent="0.2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</row>
    <row r="40" spans="1:17" ht="15" customHeight="1" x14ac:dyDescent="0.3">
      <c r="A40" s="186" t="s">
        <v>784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</row>
    <row r="41" spans="1:17" ht="15" customHeight="1" x14ac:dyDescent="0.3">
      <c r="A41" s="11" t="s">
        <v>517</v>
      </c>
      <c r="B41" s="41" t="s">
        <v>518</v>
      </c>
      <c r="C41" s="13">
        <v>0</v>
      </c>
      <c r="D41" s="13">
        <v>651.58000000000004</v>
      </c>
      <c r="E41" s="14"/>
      <c r="F41" s="13">
        <v>200</v>
      </c>
      <c r="G41" s="13">
        <v>0</v>
      </c>
      <c r="H41" s="13">
        <v>49.77</v>
      </c>
      <c r="I41" s="13">
        <f>((H41/9)*12)+4675</f>
        <v>4741.3599999999997</v>
      </c>
      <c r="J41" s="14"/>
      <c r="K41" s="13">
        <v>500</v>
      </c>
      <c r="L41" s="13"/>
      <c r="M41" s="12"/>
    </row>
    <row r="42" spans="1:17" s="32" customFormat="1" ht="15" customHeight="1" x14ac:dyDescent="0.3">
      <c r="A42" s="11" t="s">
        <v>702</v>
      </c>
      <c r="B42" s="41" t="s">
        <v>365</v>
      </c>
      <c r="C42" s="13">
        <v>0</v>
      </c>
      <c r="D42" s="13">
        <v>120</v>
      </c>
      <c r="E42" s="14"/>
      <c r="F42" s="13">
        <v>250</v>
      </c>
      <c r="G42" s="13">
        <v>0</v>
      </c>
      <c r="H42" s="13">
        <v>131.59</v>
      </c>
      <c r="I42" s="13">
        <f t="shared" ref="I42" si="8">(H42/9)*12</f>
        <v>175.45333333333335</v>
      </c>
      <c r="J42" s="14"/>
      <c r="K42" s="13">
        <v>1500</v>
      </c>
      <c r="L42" s="13"/>
      <c r="M42" s="12" t="s">
        <v>976</v>
      </c>
    </row>
    <row r="43" spans="1:17" ht="15.75" customHeight="1" thickBot="1" x14ac:dyDescent="0.35">
      <c r="A43" s="185" t="s">
        <v>785</v>
      </c>
      <c r="B43" s="185"/>
      <c r="C43" s="17">
        <f>SUM(C41:C42)</f>
        <v>0</v>
      </c>
      <c r="D43" s="17">
        <f>SUM(D41:D42)</f>
        <v>771.58</v>
      </c>
      <c r="E43" s="18"/>
      <c r="F43" s="17">
        <f>SUM(F41:F42)</f>
        <v>450</v>
      </c>
      <c r="G43" s="17">
        <f>SUM(G41:G42)</f>
        <v>0</v>
      </c>
      <c r="H43" s="17">
        <f>SUM(H41:H42)</f>
        <v>181.36</v>
      </c>
      <c r="I43" s="17">
        <f>SUM(I41:I42)</f>
        <v>4916.8133333333326</v>
      </c>
      <c r="J43" s="18"/>
      <c r="K43" s="17">
        <f>SUM(K41:K42)</f>
        <v>2000</v>
      </c>
      <c r="L43" s="18"/>
      <c r="M43" s="19"/>
    </row>
    <row r="44" spans="1:17" s="9" customFormat="1" ht="24.95" customHeight="1" thickTop="1" x14ac:dyDescent="0.2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</row>
    <row r="45" spans="1:17" ht="15" customHeight="1" x14ac:dyDescent="0.3">
      <c r="A45" s="186" t="s">
        <v>786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  <row r="46" spans="1:17" customFormat="1" ht="15" customHeight="1" x14ac:dyDescent="0.25">
      <c r="A46" s="11" t="s">
        <v>994</v>
      </c>
      <c r="B46" s="41" t="s">
        <v>995</v>
      </c>
      <c r="C46" s="13">
        <v>0</v>
      </c>
      <c r="D46" s="13">
        <v>0</v>
      </c>
      <c r="E46" s="14"/>
      <c r="F46" s="13">
        <v>0</v>
      </c>
      <c r="G46" s="13">
        <v>0</v>
      </c>
      <c r="H46" s="13">
        <v>0</v>
      </c>
      <c r="I46" s="13">
        <v>0</v>
      </c>
      <c r="J46" s="14"/>
      <c r="K46" s="13">
        <v>200</v>
      </c>
      <c r="L46" s="24"/>
      <c r="M46" s="20"/>
      <c r="N46" s="20"/>
      <c r="O46" s="20"/>
      <c r="P46" s="20"/>
      <c r="Q46" s="20"/>
    </row>
    <row r="47" spans="1:17" s="32" customFormat="1" ht="15" customHeight="1" x14ac:dyDescent="0.3">
      <c r="A47" s="11" t="s">
        <v>519</v>
      </c>
      <c r="B47" s="41" t="s">
        <v>437</v>
      </c>
      <c r="C47" s="13">
        <v>0</v>
      </c>
      <c r="D47" s="13">
        <v>0</v>
      </c>
      <c r="E47" s="14"/>
      <c r="F47" s="13">
        <v>500</v>
      </c>
      <c r="G47" s="13">
        <v>0</v>
      </c>
      <c r="H47" s="13">
        <v>0</v>
      </c>
      <c r="I47" s="13">
        <v>500</v>
      </c>
      <c r="J47" s="14"/>
      <c r="K47" s="13">
        <v>500</v>
      </c>
      <c r="L47" s="13"/>
      <c r="M47" s="12"/>
    </row>
    <row r="48" spans="1:17" s="32" customFormat="1" ht="15.75" customHeight="1" thickBot="1" x14ac:dyDescent="0.35">
      <c r="A48" s="185" t="s">
        <v>787</v>
      </c>
      <c r="B48" s="185"/>
      <c r="C48" s="25">
        <f>SUM(C47)</f>
        <v>0</v>
      </c>
      <c r="D48" s="25">
        <f>SUM(D47)</f>
        <v>0</v>
      </c>
      <c r="E48" s="26"/>
      <c r="F48" s="25">
        <f>SUM(F47)</f>
        <v>500</v>
      </c>
      <c r="G48" s="25">
        <f>SUM(G47)</f>
        <v>0</v>
      </c>
      <c r="H48" s="25">
        <f>SUM(H47)</f>
        <v>0</v>
      </c>
      <c r="I48" s="25">
        <f>SUM(I47)</f>
        <v>500</v>
      </c>
      <c r="J48" s="26"/>
      <c r="K48" s="25">
        <f>SUM(K47)</f>
        <v>500</v>
      </c>
      <c r="L48" s="26"/>
      <c r="M48" s="27"/>
    </row>
    <row r="49" spans="1:15" s="9" customFormat="1" ht="24.95" customHeight="1" thickTop="1" x14ac:dyDescent="0.2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</row>
    <row r="50" spans="1:15" s="7" customFormat="1" x14ac:dyDescent="0.3">
      <c r="A50" s="189" t="s">
        <v>771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</row>
    <row r="51" spans="1:15" s="7" customFormat="1" x14ac:dyDescent="0.3">
      <c r="A51" s="189" t="s">
        <v>772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</row>
    <row r="52" spans="1:15" s="7" customFormat="1" x14ac:dyDescent="0.3">
      <c r="A52" s="189" t="s">
        <v>793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</row>
    <row r="53" spans="1:15" ht="50.1" customHeight="1" x14ac:dyDescent="0.3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30"/>
      <c r="O53" s="30"/>
    </row>
    <row r="54" spans="1:15" s="20" customFormat="1" ht="15.75" customHeight="1" x14ac:dyDescent="0.2">
      <c r="A54" s="183" t="s">
        <v>794</v>
      </c>
      <c r="B54" s="183"/>
      <c r="C54" s="191">
        <v>2020</v>
      </c>
      <c r="D54" s="191"/>
      <c r="E54" s="45"/>
      <c r="F54" s="191">
        <v>2021</v>
      </c>
      <c r="G54" s="191"/>
      <c r="H54" s="191"/>
      <c r="I54" s="191"/>
      <c r="J54" s="46"/>
      <c r="K54" s="47" t="s">
        <v>650</v>
      </c>
      <c r="L54" s="47"/>
      <c r="M54" s="192" t="s">
        <v>795</v>
      </c>
    </row>
    <row r="55" spans="1:15" s="20" customFormat="1" ht="12.75" x14ac:dyDescent="0.2">
      <c r="A55" s="183"/>
      <c r="B55" s="183"/>
      <c r="C55" s="48" t="s">
        <v>1</v>
      </c>
      <c r="D55" s="48" t="s">
        <v>653</v>
      </c>
      <c r="E55" s="49"/>
      <c r="F55" s="48" t="s">
        <v>1</v>
      </c>
      <c r="G55" s="48" t="s">
        <v>2</v>
      </c>
      <c r="H55" s="48" t="s">
        <v>954</v>
      </c>
      <c r="I55" s="48" t="s">
        <v>955</v>
      </c>
      <c r="J55" s="49"/>
      <c r="K55" s="50" t="s">
        <v>4</v>
      </c>
      <c r="L55" s="50"/>
      <c r="M55" s="192"/>
    </row>
    <row r="56" spans="1:15" ht="24.95" customHeight="1" x14ac:dyDescent="0.3">
      <c r="A56" s="189" t="s">
        <v>0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</row>
    <row r="57" spans="1:15" ht="15" customHeight="1" x14ac:dyDescent="0.3">
      <c r="A57" s="186" t="s">
        <v>791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</row>
    <row r="58" spans="1:15" s="32" customFormat="1" ht="15" customHeight="1" x14ac:dyDescent="0.3">
      <c r="A58" s="11" t="s">
        <v>520</v>
      </c>
      <c r="B58" s="41" t="s">
        <v>264</v>
      </c>
      <c r="C58" s="13">
        <v>0</v>
      </c>
      <c r="D58" s="13">
        <v>0</v>
      </c>
      <c r="E58" s="14"/>
      <c r="F58" s="13">
        <v>0</v>
      </c>
      <c r="G58" s="13">
        <v>0</v>
      </c>
      <c r="H58" s="13">
        <v>0</v>
      </c>
      <c r="I58" s="13">
        <v>0</v>
      </c>
      <c r="J58" s="14"/>
      <c r="K58" s="13">
        <v>1500</v>
      </c>
      <c r="L58" s="13"/>
      <c r="M58" s="22" t="s">
        <v>790</v>
      </c>
    </row>
    <row r="59" spans="1:15" ht="15.75" customHeight="1" thickBot="1" x14ac:dyDescent="0.35">
      <c r="A59" s="16"/>
      <c r="B59" s="16" t="s">
        <v>448</v>
      </c>
      <c r="C59" s="17">
        <f>SUM(C58)</f>
        <v>0</v>
      </c>
      <c r="D59" s="17">
        <f t="shared" ref="D59:K59" si="9">SUM(D58)</f>
        <v>0</v>
      </c>
      <c r="E59" s="18"/>
      <c r="F59" s="17">
        <f t="shared" si="9"/>
        <v>0</v>
      </c>
      <c r="G59" s="17">
        <f t="shared" si="9"/>
        <v>0</v>
      </c>
      <c r="H59" s="17">
        <f t="shared" si="9"/>
        <v>0</v>
      </c>
      <c r="I59" s="17">
        <f t="shared" si="9"/>
        <v>0</v>
      </c>
      <c r="J59" s="18"/>
      <c r="K59" s="17">
        <f t="shared" si="9"/>
        <v>1500</v>
      </c>
      <c r="L59" s="18"/>
      <c r="M59" s="19"/>
    </row>
    <row r="60" spans="1:15" s="9" customFormat="1" ht="24.95" customHeight="1" thickTop="1" x14ac:dyDescent="0.25">
      <c r="A60" s="196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</row>
    <row r="61" spans="1:15" ht="15" customHeight="1" x14ac:dyDescent="0.3">
      <c r="A61" s="186" t="s">
        <v>788</v>
      </c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</row>
    <row r="62" spans="1:15" s="32" customFormat="1" ht="15" customHeight="1" x14ac:dyDescent="0.3">
      <c r="A62" s="11" t="s">
        <v>770</v>
      </c>
      <c r="B62" s="41" t="s">
        <v>521</v>
      </c>
      <c r="C62" s="13">
        <v>0</v>
      </c>
      <c r="D62" s="13">
        <v>0</v>
      </c>
      <c r="E62" s="14"/>
      <c r="F62" s="13">
        <v>0</v>
      </c>
      <c r="G62" s="13">
        <v>0</v>
      </c>
      <c r="H62" s="13">
        <v>0</v>
      </c>
      <c r="I62" s="13">
        <v>0</v>
      </c>
      <c r="J62" s="14"/>
      <c r="K62" s="13">
        <v>0</v>
      </c>
      <c r="L62" s="13"/>
      <c r="M62" s="12"/>
    </row>
    <row r="63" spans="1:15" ht="15.75" customHeight="1" thickBot="1" x14ac:dyDescent="0.35">
      <c r="A63" s="185" t="s">
        <v>789</v>
      </c>
      <c r="B63" s="185"/>
      <c r="C63" s="17">
        <f>SUM(C62)</f>
        <v>0</v>
      </c>
      <c r="D63" s="17">
        <f t="shared" ref="D63:K63" si="10">SUM(D62)</f>
        <v>0</v>
      </c>
      <c r="E63" s="18"/>
      <c r="F63" s="17">
        <f t="shared" si="10"/>
        <v>0</v>
      </c>
      <c r="G63" s="17">
        <f t="shared" si="10"/>
        <v>0</v>
      </c>
      <c r="H63" s="17">
        <f t="shared" si="10"/>
        <v>0</v>
      </c>
      <c r="I63" s="17">
        <f t="shared" si="10"/>
        <v>0</v>
      </c>
      <c r="J63" s="18"/>
      <c r="K63" s="17">
        <f t="shared" si="10"/>
        <v>0</v>
      </c>
      <c r="L63" s="18"/>
      <c r="M63" s="19"/>
    </row>
    <row r="64" spans="1:15" s="9" customFormat="1" ht="24.95" customHeight="1" thickTop="1" x14ac:dyDescent="0.25">
      <c r="A64" s="196"/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</row>
    <row r="65" spans="1:13" s="20" customFormat="1" ht="15.75" customHeight="1" thickBot="1" x14ac:dyDescent="0.25">
      <c r="A65" s="193" t="s">
        <v>703</v>
      </c>
      <c r="B65" s="193"/>
      <c r="C65" s="17">
        <f>C22+C32+C38+C43+C48+C59+C63</f>
        <v>59272</v>
      </c>
      <c r="D65" s="17">
        <f>D22+D32+D38+D43+D48+D59+D63</f>
        <v>72632.160000000003</v>
      </c>
      <c r="E65" s="18"/>
      <c r="F65" s="17">
        <f>F22+F32+F38+F43+F48+F59+F63</f>
        <v>90647</v>
      </c>
      <c r="G65" s="17">
        <f>G22+G32+G38+G43+G48+G59+G63</f>
        <v>0</v>
      </c>
      <c r="H65" s="17">
        <f>H22+H32+H38+H43+H48+H59+H63</f>
        <v>68091.08</v>
      </c>
      <c r="I65" s="17">
        <f>I22+I32+I38+I43+I48+I59+I63</f>
        <v>98339.335138421055</v>
      </c>
      <c r="J65" s="18"/>
      <c r="K65" s="17">
        <f>K22+K32+K38+K43+K48+K59+K63</f>
        <v>103095</v>
      </c>
      <c r="L65" s="12"/>
    </row>
    <row r="66" spans="1:13" ht="19.5" thickTop="1" x14ac:dyDescent="0.3">
      <c r="A66" s="20"/>
      <c r="B66" s="20"/>
      <c r="C66" s="20"/>
      <c r="D66" s="20"/>
      <c r="E66" s="29"/>
      <c r="F66" s="29"/>
      <c r="G66" s="29"/>
      <c r="H66" s="29"/>
      <c r="I66" s="29"/>
      <c r="J66" s="29"/>
      <c r="K66" s="29"/>
      <c r="L66" s="29"/>
      <c r="M66" s="23"/>
    </row>
    <row r="67" spans="1:13" x14ac:dyDescent="0.3">
      <c r="A67" s="20"/>
      <c r="B67" s="20"/>
      <c r="C67" s="20"/>
      <c r="D67" s="20"/>
      <c r="E67" s="29"/>
      <c r="F67" s="29"/>
      <c r="G67" s="29"/>
      <c r="H67" s="29"/>
      <c r="I67" s="29"/>
      <c r="J67" s="29"/>
      <c r="K67" s="29"/>
      <c r="L67" s="29"/>
      <c r="M67" s="23"/>
    </row>
    <row r="68" spans="1:13" x14ac:dyDescent="0.3">
      <c r="A68" s="20"/>
      <c r="B68" s="20"/>
      <c r="C68" s="20"/>
      <c r="D68" s="20"/>
      <c r="E68" s="29"/>
      <c r="F68" s="29"/>
      <c r="G68" s="29"/>
      <c r="H68" s="29"/>
      <c r="I68" s="29"/>
      <c r="J68" s="29"/>
      <c r="K68" s="29"/>
      <c r="L68" s="29"/>
      <c r="M68" s="23"/>
    </row>
    <row r="69" spans="1:13" x14ac:dyDescent="0.3">
      <c r="A69" s="20"/>
      <c r="B69" s="20"/>
      <c r="C69" s="20"/>
      <c r="D69" s="20"/>
      <c r="E69" s="29"/>
      <c r="F69" s="29"/>
      <c r="G69" s="29"/>
      <c r="H69" s="29"/>
      <c r="I69" s="29"/>
      <c r="J69" s="29"/>
      <c r="K69" s="29"/>
      <c r="L69" s="29"/>
      <c r="M69" s="23"/>
    </row>
    <row r="70" spans="1:13" x14ac:dyDescent="0.3">
      <c r="A70" s="20"/>
      <c r="B70" s="20"/>
      <c r="C70" s="20"/>
      <c r="D70" s="20"/>
      <c r="E70" s="29"/>
      <c r="F70" s="29"/>
      <c r="G70" s="29"/>
      <c r="H70" s="29"/>
      <c r="I70" s="29"/>
      <c r="J70" s="29"/>
      <c r="K70" s="29"/>
      <c r="L70" s="29"/>
      <c r="M70" s="23"/>
    </row>
    <row r="71" spans="1:13" x14ac:dyDescent="0.3">
      <c r="A71" s="20"/>
      <c r="B71" s="20"/>
      <c r="C71" s="20"/>
      <c r="D71" s="20"/>
      <c r="E71" s="29"/>
      <c r="F71" s="29"/>
      <c r="G71" s="29"/>
      <c r="H71" s="29"/>
      <c r="I71" s="29"/>
      <c r="J71" s="29"/>
      <c r="K71" s="29"/>
      <c r="L71" s="29"/>
      <c r="M71" s="23"/>
    </row>
    <row r="72" spans="1:13" x14ac:dyDescent="0.3">
      <c r="A72" s="20"/>
      <c r="B72" s="20"/>
      <c r="C72" s="20"/>
      <c r="D72" s="20"/>
      <c r="E72" s="29"/>
      <c r="F72" s="29"/>
      <c r="G72" s="29"/>
      <c r="H72" s="29"/>
      <c r="I72" s="29"/>
      <c r="J72" s="29"/>
      <c r="K72" s="29"/>
      <c r="L72" s="29"/>
      <c r="M72" s="23"/>
    </row>
    <row r="73" spans="1:13" x14ac:dyDescent="0.3">
      <c r="A73" s="20"/>
      <c r="B73" s="20"/>
      <c r="C73" s="20"/>
      <c r="D73" s="20"/>
      <c r="E73" s="29"/>
      <c r="F73" s="29"/>
      <c r="G73" s="29"/>
      <c r="H73" s="29"/>
      <c r="I73" s="29"/>
      <c r="J73" s="29"/>
      <c r="K73" s="29"/>
      <c r="L73" s="29"/>
      <c r="M73" s="23"/>
    </row>
    <row r="74" spans="1:13" x14ac:dyDescent="0.3">
      <c r="A74" s="20"/>
      <c r="B74" s="20"/>
      <c r="C74" s="20"/>
      <c r="D74" s="20"/>
      <c r="E74" s="29"/>
      <c r="F74" s="29"/>
      <c r="G74" s="29"/>
      <c r="H74" s="29"/>
      <c r="I74" s="29"/>
      <c r="J74" s="29"/>
      <c r="K74" s="29"/>
      <c r="L74" s="29"/>
      <c r="M74" s="23"/>
    </row>
    <row r="75" spans="1:13" x14ac:dyDescent="0.3">
      <c r="A75" s="20"/>
      <c r="B75" s="20"/>
      <c r="C75" s="20"/>
      <c r="D75" s="20"/>
      <c r="E75" s="29"/>
      <c r="F75" s="29"/>
      <c r="G75" s="29"/>
      <c r="H75" s="29"/>
      <c r="I75" s="29"/>
      <c r="J75" s="29"/>
      <c r="K75" s="29"/>
      <c r="L75" s="29"/>
      <c r="M75" s="23"/>
    </row>
    <row r="76" spans="1:13" x14ac:dyDescent="0.3">
      <c r="A76" s="20"/>
      <c r="B76" s="20"/>
      <c r="C76" s="20"/>
      <c r="D76" s="20"/>
      <c r="E76" s="29"/>
      <c r="F76" s="29"/>
      <c r="G76" s="29"/>
      <c r="H76" s="29"/>
      <c r="I76" s="29"/>
      <c r="J76" s="29"/>
      <c r="K76" s="29"/>
      <c r="L76" s="29"/>
      <c r="M76" s="23"/>
    </row>
    <row r="77" spans="1:13" x14ac:dyDescent="0.3">
      <c r="A77" s="20"/>
      <c r="B77" s="20"/>
      <c r="C77" s="20"/>
      <c r="D77" s="20"/>
      <c r="E77" s="29"/>
      <c r="F77" s="29"/>
      <c r="G77" s="29"/>
      <c r="H77" s="29"/>
      <c r="I77" s="29"/>
      <c r="J77" s="29"/>
      <c r="K77" s="29"/>
      <c r="L77" s="29"/>
      <c r="M77" s="23"/>
    </row>
    <row r="78" spans="1:13" x14ac:dyDescent="0.3">
      <c r="A78" s="20"/>
      <c r="B78" s="20"/>
      <c r="C78" s="20"/>
      <c r="D78" s="20"/>
      <c r="E78" s="29"/>
      <c r="F78" s="29"/>
      <c r="G78" s="29"/>
      <c r="H78" s="29"/>
      <c r="I78" s="29"/>
      <c r="J78" s="29"/>
      <c r="K78" s="29"/>
      <c r="L78" s="29"/>
      <c r="M78" s="23"/>
    </row>
    <row r="79" spans="1:13" x14ac:dyDescent="0.3">
      <c r="A79" s="20"/>
      <c r="B79" s="20"/>
      <c r="C79" s="20"/>
      <c r="D79" s="20"/>
      <c r="E79" s="29"/>
      <c r="F79" s="29"/>
      <c r="G79" s="29"/>
      <c r="H79" s="29"/>
      <c r="I79" s="29"/>
      <c r="J79" s="29"/>
      <c r="K79" s="29"/>
      <c r="L79" s="29"/>
      <c r="M79" s="23"/>
    </row>
    <row r="80" spans="1:13" x14ac:dyDescent="0.3">
      <c r="A80" s="20"/>
      <c r="B80" s="20"/>
      <c r="C80" s="20"/>
      <c r="D80" s="20"/>
      <c r="E80" s="29"/>
      <c r="F80" s="29"/>
      <c r="G80" s="29"/>
      <c r="H80" s="29"/>
      <c r="I80" s="29"/>
      <c r="J80" s="29"/>
      <c r="K80" s="29"/>
      <c r="L80" s="29"/>
      <c r="M80" s="23"/>
    </row>
    <row r="81" spans="1:13" x14ac:dyDescent="0.3">
      <c r="A81" s="20"/>
      <c r="B81" s="20"/>
      <c r="C81" s="20"/>
      <c r="D81" s="20"/>
      <c r="E81" s="29"/>
      <c r="F81" s="29"/>
      <c r="G81" s="29"/>
      <c r="H81" s="29"/>
      <c r="I81" s="29"/>
      <c r="J81" s="29"/>
      <c r="K81" s="29"/>
      <c r="L81" s="29"/>
      <c r="M81" s="23"/>
    </row>
    <row r="82" spans="1:13" x14ac:dyDescent="0.3">
      <c r="A82" s="20"/>
      <c r="B82" s="20"/>
      <c r="C82" s="20"/>
      <c r="D82" s="20"/>
      <c r="E82" s="29"/>
      <c r="F82" s="29"/>
      <c r="G82" s="29"/>
      <c r="H82" s="29"/>
      <c r="I82" s="29"/>
      <c r="J82" s="29"/>
      <c r="K82" s="29"/>
      <c r="L82" s="29"/>
      <c r="M82" s="23"/>
    </row>
    <row r="83" spans="1:13" x14ac:dyDescent="0.3">
      <c r="A83" s="20"/>
      <c r="B83" s="20"/>
      <c r="C83" s="20"/>
      <c r="D83" s="20"/>
      <c r="E83" s="29"/>
      <c r="F83" s="29"/>
      <c r="G83" s="29"/>
      <c r="H83" s="29"/>
      <c r="I83" s="29"/>
      <c r="J83" s="29"/>
      <c r="K83" s="29"/>
      <c r="L83" s="29"/>
      <c r="M83" s="23"/>
    </row>
    <row r="84" spans="1:13" x14ac:dyDescent="0.3">
      <c r="A84" s="20"/>
      <c r="B84" s="20"/>
      <c r="C84" s="20"/>
      <c r="D84" s="20"/>
      <c r="E84" s="29"/>
      <c r="F84" s="29"/>
      <c r="G84" s="29"/>
      <c r="H84" s="29"/>
      <c r="I84" s="29"/>
      <c r="J84" s="29"/>
      <c r="K84" s="29"/>
      <c r="L84" s="29"/>
      <c r="M84" s="23"/>
    </row>
    <row r="85" spans="1:13" x14ac:dyDescent="0.3">
      <c r="A85" s="20"/>
      <c r="B85" s="20"/>
      <c r="C85" s="20"/>
      <c r="D85" s="20"/>
      <c r="E85" s="29"/>
      <c r="F85" s="29"/>
      <c r="G85" s="29"/>
      <c r="H85" s="29"/>
      <c r="I85" s="29"/>
      <c r="J85" s="29"/>
      <c r="K85" s="29"/>
      <c r="L85" s="29"/>
      <c r="M85" s="23"/>
    </row>
    <row r="86" spans="1:13" x14ac:dyDescent="0.3">
      <c r="A86" s="20"/>
      <c r="B86" s="20"/>
      <c r="C86" s="20"/>
      <c r="D86" s="20"/>
      <c r="E86" s="29"/>
      <c r="F86" s="29"/>
      <c r="G86" s="29"/>
      <c r="H86" s="29"/>
      <c r="I86" s="29"/>
      <c r="J86" s="29"/>
      <c r="K86" s="29"/>
      <c r="L86" s="29"/>
      <c r="M86" s="23"/>
    </row>
    <row r="87" spans="1:13" x14ac:dyDescent="0.3">
      <c r="A87" s="20"/>
      <c r="B87" s="20"/>
      <c r="C87" s="20"/>
      <c r="D87" s="20"/>
      <c r="E87" s="29"/>
      <c r="F87" s="29"/>
      <c r="G87" s="29"/>
      <c r="H87" s="29"/>
      <c r="I87" s="29"/>
      <c r="J87" s="29"/>
      <c r="K87" s="29"/>
      <c r="L87" s="29"/>
      <c r="M87" s="23"/>
    </row>
    <row r="88" spans="1:13" x14ac:dyDescent="0.3">
      <c r="A88" s="20"/>
      <c r="B88" s="20"/>
      <c r="C88" s="20"/>
      <c r="D88" s="20"/>
      <c r="E88" s="29"/>
      <c r="F88" s="29"/>
      <c r="G88" s="29"/>
      <c r="H88" s="29"/>
      <c r="I88" s="29"/>
      <c r="J88" s="29"/>
      <c r="K88" s="29"/>
      <c r="L88" s="29"/>
      <c r="M88" s="23"/>
    </row>
    <row r="89" spans="1:13" x14ac:dyDescent="0.3">
      <c r="A89" s="20"/>
      <c r="B89" s="20"/>
      <c r="C89" s="20"/>
      <c r="D89" s="20"/>
      <c r="E89" s="29"/>
      <c r="F89" s="29"/>
      <c r="G89" s="29"/>
      <c r="H89" s="29"/>
      <c r="I89" s="29"/>
      <c r="J89" s="29"/>
      <c r="K89" s="29"/>
      <c r="L89" s="29"/>
      <c r="M89" s="23"/>
    </row>
    <row r="90" spans="1:13" x14ac:dyDescent="0.3">
      <c r="A90" s="20"/>
      <c r="B90" s="20"/>
      <c r="C90" s="20"/>
      <c r="D90" s="20"/>
      <c r="E90" s="29"/>
      <c r="F90" s="29"/>
      <c r="G90" s="29"/>
      <c r="H90" s="29"/>
      <c r="I90" s="29"/>
      <c r="J90" s="29"/>
      <c r="K90" s="29"/>
      <c r="L90" s="29"/>
      <c r="M90" s="23"/>
    </row>
    <row r="91" spans="1:13" x14ac:dyDescent="0.3">
      <c r="A91" s="20"/>
      <c r="B91" s="20"/>
      <c r="C91" s="20"/>
      <c r="D91" s="20"/>
      <c r="E91" s="29"/>
      <c r="F91" s="29"/>
      <c r="G91" s="29"/>
      <c r="H91" s="29"/>
      <c r="I91" s="29"/>
      <c r="J91" s="29"/>
      <c r="K91" s="29"/>
      <c r="L91" s="29"/>
      <c r="M91" s="23"/>
    </row>
    <row r="92" spans="1:13" x14ac:dyDescent="0.3">
      <c r="A92" s="20"/>
      <c r="B92" s="20"/>
      <c r="C92" s="20"/>
      <c r="D92" s="20"/>
      <c r="E92" s="29"/>
      <c r="F92" s="29"/>
      <c r="G92" s="29"/>
      <c r="H92" s="29"/>
      <c r="I92" s="29"/>
      <c r="J92" s="29"/>
      <c r="K92" s="29"/>
      <c r="L92" s="29"/>
      <c r="M92" s="23"/>
    </row>
    <row r="93" spans="1:13" x14ac:dyDescent="0.3">
      <c r="A93" s="20"/>
      <c r="B93" s="20"/>
      <c r="C93" s="20"/>
      <c r="D93" s="20"/>
      <c r="E93" s="29"/>
      <c r="F93" s="29"/>
      <c r="G93" s="29"/>
      <c r="H93" s="29"/>
      <c r="I93" s="29"/>
      <c r="J93" s="29"/>
      <c r="K93" s="29"/>
      <c r="L93" s="29"/>
      <c r="M93" s="23"/>
    </row>
    <row r="94" spans="1:13" x14ac:dyDescent="0.3">
      <c r="A94" s="20"/>
      <c r="B94" s="20"/>
      <c r="C94" s="20"/>
      <c r="D94" s="20"/>
      <c r="E94" s="29"/>
      <c r="F94" s="29"/>
      <c r="G94" s="29"/>
      <c r="H94" s="29"/>
      <c r="I94" s="29"/>
      <c r="J94" s="29"/>
      <c r="K94" s="29"/>
      <c r="L94" s="29"/>
      <c r="M94" s="23"/>
    </row>
    <row r="95" spans="1:13" x14ac:dyDescent="0.3">
      <c r="A95" s="20"/>
      <c r="B95" s="20"/>
      <c r="C95" s="20"/>
      <c r="D95" s="20"/>
      <c r="E95" s="29"/>
      <c r="F95" s="29"/>
      <c r="G95" s="29"/>
      <c r="H95" s="29"/>
      <c r="I95" s="29"/>
      <c r="J95" s="29"/>
      <c r="K95" s="29"/>
      <c r="L95" s="29"/>
      <c r="M95" s="23"/>
    </row>
    <row r="96" spans="1:13" x14ac:dyDescent="0.3">
      <c r="A96" s="20"/>
      <c r="B96" s="20"/>
      <c r="C96" s="20"/>
      <c r="D96" s="20"/>
      <c r="E96" s="29"/>
      <c r="F96" s="29"/>
      <c r="G96" s="29"/>
      <c r="H96" s="29"/>
      <c r="I96" s="29"/>
      <c r="J96" s="29"/>
      <c r="K96" s="29"/>
      <c r="L96" s="29"/>
      <c r="M96" s="23"/>
    </row>
    <row r="97" spans="1:13" x14ac:dyDescent="0.3">
      <c r="A97" s="20"/>
      <c r="B97" s="20"/>
      <c r="C97" s="20"/>
      <c r="D97" s="20"/>
      <c r="E97" s="29"/>
      <c r="F97" s="29"/>
      <c r="G97" s="29"/>
      <c r="H97" s="29"/>
      <c r="I97" s="29"/>
      <c r="J97" s="29"/>
      <c r="K97" s="29"/>
      <c r="L97" s="29"/>
      <c r="M97" s="23"/>
    </row>
    <row r="98" spans="1:13" x14ac:dyDescent="0.3">
      <c r="A98" s="20"/>
      <c r="B98" s="20"/>
      <c r="C98" s="20"/>
      <c r="D98" s="20"/>
      <c r="E98" s="29"/>
      <c r="F98" s="29"/>
      <c r="G98" s="29"/>
      <c r="H98" s="29"/>
      <c r="I98" s="29"/>
      <c r="J98" s="29"/>
      <c r="K98" s="29"/>
      <c r="L98" s="29"/>
      <c r="M98" s="23"/>
    </row>
    <row r="99" spans="1:13" x14ac:dyDescent="0.3">
      <c r="A99" s="20"/>
      <c r="B99" s="20"/>
      <c r="C99" s="20"/>
      <c r="D99" s="20"/>
      <c r="E99" s="29"/>
      <c r="F99" s="29"/>
      <c r="G99" s="29"/>
      <c r="H99" s="29"/>
      <c r="I99" s="29"/>
      <c r="J99" s="29"/>
      <c r="K99" s="29"/>
      <c r="L99" s="29"/>
      <c r="M99" s="23"/>
    </row>
    <row r="100" spans="1:13" x14ac:dyDescent="0.3">
      <c r="A100" s="20"/>
      <c r="B100" s="20"/>
      <c r="C100" s="20"/>
      <c r="D100" s="20"/>
      <c r="E100" s="29"/>
      <c r="F100" s="29"/>
      <c r="G100" s="29"/>
      <c r="H100" s="29"/>
      <c r="I100" s="29"/>
      <c r="J100" s="29"/>
      <c r="K100" s="29"/>
      <c r="L100" s="29"/>
      <c r="M100" s="23"/>
    </row>
    <row r="101" spans="1:13" x14ac:dyDescent="0.3">
      <c r="A101" s="20"/>
      <c r="B101" s="20"/>
      <c r="C101" s="20"/>
      <c r="D101" s="20"/>
      <c r="E101" s="29"/>
      <c r="F101" s="29"/>
      <c r="G101" s="29"/>
      <c r="H101" s="29"/>
      <c r="I101" s="29"/>
      <c r="J101" s="29"/>
      <c r="K101" s="29"/>
      <c r="L101" s="29"/>
      <c r="M101" s="23"/>
    </row>
    <row r="102" spans="1:13" x14ac:dyDescent="0.3">
      <c r="A102" s="20"/>
      <c r="B102" s="20"/>
      <c r="C102" s="20"/>
      <c r="D102" s="20"/>
      <c r="E102" s="29"/>
      <c r="F102" s="29"/>
      <c r="G102" s="29"/>
      <c r="H102" s="29"/>
      <c r="I102" s="29"/>
      <c r="J102" s="29"/>
      <c r="K102" s="29"/>
      <c r="L102" s="29"/>
      <c r="M102" s="23"/>
    </row>
    <row r="103" spans="1:13" x14ac:dyDescent="0.3">
      <c r="A103" s="20"/>
      <c r="B103" s="20"/>
      <c r="C103" s="20"/>
      <c r="D103" s="20"/>
      <c r="E103" s="29"/>
      <c r="F103" s="29"/>
      <c r="G103" s="29"/>
      <c r="H103" s="29"/>
      <c r="I103" s="29"/>
      <c r="J103" s="29"/>
      <c r="K103" s="29"/>
      <c r="L103" s="29"/>
      <c r="M103" s="23"/>
    </row>
    <row r="104" spans="1:13" x14ac:dyDescent="0.3">
      <c r="A104" s="20"/>
      <c r="B104" s="20"/>
      <c r="C104" s="20"/>
      <c r="D104" s="20"/>
      <c r="E104" s="29"/>
      <c r="F104" s="29"/>
      <c r="G104" s="29"/>
      <c r="H104" s="29"/>
      <c r="I104" s="29"/>
      <c r="J104" s="29"/>
      <c r="K104" s="29"/>
      <c r="L104" s="29"/>
      <c r="M104" s="23"/>
    </row>
    <row r="105" spans="1:13" x14ac:dyDescent="0.3">
      <c r="A105" s="20"/>
      <c r="B105" s="20"/>
      <c r="C105" s="20"/>
      <c r="D105" s="20"/>
      <c r="E105" s="29"/>
      <c r="F105" s="29"/>
      <c r="G105" s="29"/>
      <c r="H105" s="29"/>
      <c r="I105" s="29"/>
      <c r="J105" s="29"/>
      <c r="K105" s="29"/>
      <c r="L105" s="29"/>
      <c r="M105" s="23"/>
    </row>
    <row r="106" spans="1:13" x14ac:dyDescent="0.3">
      <c r="A106" s="20"/>
      <c r="B106" s="20"/>
      <c r="C106" s="20"/>
      <c r="D106" s="20"/>
      <c r="E106" s="29"/>
      <c r="F106" s="29"/>
      <c r="G106" s="29"/>
      <c r="H106" s="29"/>
      <c r="I106" s="29"/>
      <c r="J106" s="29"/>
      <c r="K106" s="29"/>
      <c r="L106" s="29"/>
      <c r="M106" s="23"/>
    </row>
    <row r="107" spans="1:13" x14ac:dyDescent="0.3">
      <c r="A107" s="20"/>
      <c r="B107" s="20"/>
      <c r="C107" s="20"/>
      <c r="D107" s="20"/>
      <c r="E107" s="29"/>
      <c r="F107" s="29"/>
      <c r="G107" s="29"/>
      <c r="H107" s="29"/>
      <c r="I107" s="29"/>
      <c r="J107" s="29"/>
      <c r="K107" s="29"/>
      <c r="L107" s="29"/>
      <c r="M107" s="23"/>
    </row>
    <row r="108" spans="1:13" x14ac:dyDescent="0.3">
      <c r="A108" s="20"/>
      <c r="B108" s="20"/>
      <c r="C108" s="20"/>
      <c r="D108" s="20"/>
      <c r="E108" s="29"/>
      <c r="F108" s="29"/>
      <c r="G108" s="29"/>
      <c r="H108" s="29"/>
      <c r="I108" s="29"/>
      <c r="J108" s="29"/>
      <c r="K108" s="29"/>
      <c r="L108" s="29"/>
      <c r="M108" s="23"/>
    </row>
    <row r="109" spans="1:13" x14ac:dyDescent="0.3">
      <c r="A109" s="20"/>
      <c r="B109" s="20"/>
      <c r="C109" s="20"/>
      <c r="D109" s="20"/>
      <c r="E109" s="29"/>
      <c r="F109" s="29"/>
      <c r="G109" s="29"/>
      <c r="H109" s="29"/>
      <c r="I109" s="29"/>
      <c r="J109" s="29"/>
      <c r="K109" s="29"/>
      <c r="L109" s="29"/>
      <c r="M109" s="23"/>
    </row>
    <row r="110" spans="1:13" x14ac:dyDescent="0.3">
      <c r="A110" s="20"/>
      <c r="B110" s="20"/>
      <c r="C110" s="20"/>
      <c r="D110" s="20"/>
      <c r="E110" s="29"/>
      <c r="F110" s="29"/>
      <c r="G110" s="29"/>
      <c r="H110" s="29"/>
      <c r="I110" s="29"/>
      <c r="J110" s="29"/>
      <c r="K110" s="29"/>
      <c r="L110" s="29"/>
      <c r="M110" s="23"/>
    </row>
    <row r="111" spans="1:13" x14ac:dyDescent="0.3">
      <c r="A111" s="20"/>
      <c r="B111" s="20"/>
      <c r="C111" s="20"/>
      <c r="D111" s="20"/>
      <c r="E111" s="29"/>
      <c r="F111" s="29"/>
      <c r="G111" s="29"/>
      <c r="H111" s="29"/>
      <c r="I111" s="29"/>
      <c r="J111" s="29"/>
      <c r="K111" s="29"/>
      <c r="L111" s="29"/>
      <c r="M111" s="23"/>
    </row>
    <row r="112" spans="1:13" x14ac:dyDescent="0.3">
      <c r="A112" s="20"/>
      <c r="B112" s="20"/>
      <c r="C112" s="20"/>
      <c r="D112" s="20"/>
      <c r="E112" s="29"/>
      <c r="F112" s="29"/>
      <c r="G112" s="29"/>
      <c r="H112" s="29"/>
      <c r="I112" s="29"/>
      <c r="J112" s="29"/>
      <c r="K112" s="29"/>
      <c r="L112" s="29"/>
      <c r="M112" s="23"/>
    </row>
    <row r="113" spans="1:13" x14ac:dyDescent="0.3">
      <c r="A113" s="20"/>
      <c r="B113" s="20"/>
      <c r="C113" s="20"/>
      <c r="D113" s="20"/>
      <c r="E113" s="29"/>
      <c r="F113" s="29"/>
      <c r="G113" s="29"/>
      <c r="H113" s="29"/>
      <c r="I113" s="29"/>
      <c r="J113" s="29"/>
      <c r="K113" s="29"/>
      <c r="L113" s="29"/>
      <c r="M113" s="23"/>
    </row>
    <row r="114" spans="1:13" x14ac:dyDescent="0.3">
      <c r="A114" s="20"/>
      <c r="B114" s="20"/>
      <c r="C114" s="20"/>
      <c r="D114" s="20"/>
      <c r="E114" s="29"/>
      <c r="F114" s="29"/>
      <c r="G114" s="29"/>
      <c r="H114" s="29"/>
      <c r="I114" s="29"/>
      <c r="J114" s="29"/>
      <c r="K114" s="29"/>
      <c r="L114" s="29"/>
      <c r="M114" s="23"/>
    </row>
    <row r="115" spans="1:13" x14ac:dyDescent="0.3">
      <c r="A115" s="20"/>
      <c r="B115" s="20"/>
      <c r="C115" s="20"/>
      <c r="D115" s="20"/>
      <c r="E115" s="29"/>
      <c r="F115" s="29"/>
      <c r="G115" s="29"/>
      <c r="H115" s="29"/>
      <c r="I115" s="29"/>
      <c r="J115" s="29"/>
      <c r="K115" s="29"/>
      <c r="L115" s="29"/>
      <c r="M115" s="23"/>
    </row>
    <row r="116" spans="1:13" x14ac:dyDescent="0.3">
      <c r="A116" s="20"/>
      <c r="B116" s="20"/>
      <c r="C116" s="20"/>
      <c r="D116" s="20"/>
      <c r="E116" s="29"/>
      <c r="F116" s="29"/>
      <c r="G116" s="29"/>
      <c r="H116" s="29"/>
      <c r="I116" s="29"/>
      <c r="J116" s="29"/>
      <c r="K116" s="29"/>
      <c r="L116" s="29"/>
      <c r="M116" s="23"/>
    </row>
    <row r="117" spans="1:13" x14ac:dyDescent="0.3">
      <c r="A117" s="20"/>
      <c r="B117" s="20"/>
      <c r="C117" s="20"/>
      <c r="D117" s="20"/>
      <c r="E117" s="29"/>
      <c r="F117" s="29"/>
      <c r="G117" s="29"/>
      <c r="H117" s="29"/>
      <c r="I117" s="29"/>
      <c r="J117" s="29"/>
      <c r="K117" s="29"/>
      <c r="L117" s="29"/>
      <c r="M117" s="23"/>
    </row>
    <row r="118" spans="1:13" x14ac:dyDescent="0.3">
      <c r="A118" s="20"/>
      <c r="B118" s="20"/>
      <c r="C118" s="20"/>
      <c r="D118" s="20"/>
      <c r="E118" s="29"/>
      <c r="F118" s="29"/>
      <c r="G118" s="29"/>
      <c r="H118" s="29"/>
      <c r="I118" s="29"/>
      <c r="J118" s="29"/>
      <c r="K118" s="29"/>
      <c r="L118" s="29"/>
      <c r="M118" s="23"/>
    </row>
    <row r="119" spans="1:13" x14ac:dyDescent="0.3">
      <c r="A119" s="20"/>
      <c r="B119" s="20"/>
      <c r="C119" s="20"/>
      <c r="D119" s="20"/>
      <c r="E119" s="29"/>
      <c r="F119" s="29"/>
      <c r="G119" s="29"/>
      <c r="H119" s="29"/>
      <c r="I119" s="29"/>
      <c r="J119" s="29"/>
      <c r="K119" s="29"/>
      <c r="L119" s="29"/>
      <c r="M119" s="23"/>
    </row>
    <row r="120" spans="1:13" x14ac:dyDescent="0.3">
      <c r="A120" s="20"/>
      <c r="B120" s="20"/>
      <c r="C120" s="20"/>
      <c r="D120" s="20"/>
      <c r="E120" s="29"/>
      <c r="F120" s="29"/>
      <c r="G120" s="29"/>
      <c r="H120" s="29"/>
      <c r="I120" s="29"/>
      <c r="J120" s="29"/>
      <c r="K120" s="29"/>
      <c r="L120" s="29"/>
      <c r="M120" s="23"/>
    </row>
    <row r="121" spans="1:13" x14ac:dyDescent="0.3">
      <c r="A121" s="20"/>
      <c r="B121" s="20"/>
      <c r="C121" s="20"/>
      <c r="D121" s="20"/>
      <c r="E121" s="29"/>
      <c r="F121" s="29"/>
      <c r="G121" s="29"/>
      <c r="H121" s="29"/>
      <c r="I121" s="29"/>
      <c r="J121" s="29"/>
      <c r="K121" s="29"/>
      <c r="L121" s="29"/>
      <c r="M121" s="23"/>
    </row>
    <row r="122" spans="1:13" x14ac:dyDescent="0.3">
      <c r="A122" s="20"/>
      <c r="B122" s="20"/>
      <c r="C122" s="20"/>
      <c r="D122" s="20"/>
      <c r="E122" s="29"/>
      <c r="F122" s="29"/>
      <c r="G122" s="29"/>
      <c r="H122" s="29"/>
      <c r="I122" s="29"/>
      <c r="J122" s="29"/>
      <c r="K122" s="29"/>
      <c r="L122" s="29"/>
      <c r="M122" s="23"/>
    </row>
    <row r="123" spans="1:13" x14ac:dyDescent="0.3">
      <c r="A123" s="20"/>
      <c r="B123" s="20"/>
      <c r="C123" s="20"/>
      <c r="D123" s="20"/>
      <c r="E123" s="29"/>
      <c r="F123" s="29"/>
      <c r="G123" s="29"/>
      <c r="H123" s="29"/>
      <c r="I123" s="29"/>
      <c r="J123" s="29"/>
      <c r="K123" s="29"/>
      <c r="L123" s="29"/>
      <c r="M123" s="23"/>
    </row>
    <row r="124" spans="1:13" x14ac:dyDescent="0.3">
      <c r="A124" s="20"/>
      <c r="B124" s="20"/>
      <c r="C124" s="20"/>
      <c r="D124" s="20"/>
      <c r="E124" s="29"/>
      <c r="F124" s="29"/>
      <c r="G124" s="29"/>
      <c r="H124" s="29"/>
      <c r="I124" s="29"/>
      <c r="J124" s="29"/>
      <c r="K124" s="29"/>
      <c r="L124" s="29"/>
      <c r="M124" s="23"/>
    </row>
  </sheetData>
  <mergeCells count="39">
    <mergeCell ref="A49:M49"/>
    <mergeCell ref="A57:M57"/>
    <mergeCell ref="A65:B65"/>
    <mergeCell ref="A64:M64"/>
    <mergeCell ref="A50:M50"/>
    <mergeCell ref="A51:M51"/>
    <mergeCell ref="A52:M52"/>
    <mergeCell ref="A53:M53"/>
    <mergeCell ref="A54:B55"/>
    <mergeCell ref="M54:M55"/>
    <mergeCell ref="A56:M56"/>
    <mergeCell ref="A60:M60"/>
    <mergeCell ref="A61:M61"/>
    <mergeCell ref="A63:B63"/>
    <mergeCell ref="C54:D54"/>
    <mergeCell ref="F54:I54"/>
    <mergeCell ref="A39:M39"/>
    <mergeCell ref="A40:M40"/>
    <mergeCell ref="A43:B43"/>
    <mergeCell ref="A45:M45"/>
    <mergeCell ref="A48:B48"/>
    <mergeCell ref="A44:M44"/>
    <mergeCell ref="A23:M23"/>
    <mergeCell ref="A24:M24"/>
    <mergeCell ref="A32:B32"/>
    <mergeCell ref="A34:M34"/>
    <mergeCell ref="A38:B38"/>
    <mergeCell ref="A33:M33"/>
    <mergeCell ref="A7:M7"/>
    <mergeCell ref="A8:M8"/>
    <mergeCell ref="A22:B22"/>
    <mergeCell ref="A1:M1"/>
    <mergeCell ref="A2:M2"/>
    <mergeCell ref="A3:M3"/>
    <mergeCell ref="A4:M4"/>
    <mergeCell ref="A5:B6"/>
    <mergeCell ref="M5:M6"/>
    <mergeCell ref="C5:D5"/>
    <mergeCell ref="F5:I5"/>
  </mergeCells>
  <printOptions horizontalCentered="1"/>
  <pageMargins left="0" right="0" top="1" bottom="0.75" header="0.3" footer="0.3"/>
  <pageSetup scale="51" fitToHeight="0" orientation="landscape" r:id="rId1"/>
  <headerFooter>
    <oddFooter>&amp;C&amp;"Times New Roman,Regular"&amp;12Prepared by Azucena Holland &amp;D&amp;R&amp;"Times New Roman,Regular"&amp;12Page &amp;P of &amp;N</oddFooter>
  </headerFooter>
  <rowBreaks count="1" manualBreakCount="1">
    <brk id="4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0457-7649-4CAE-96A3-A18DDB4A022C}">
  <sheetPr>
    <pageSetUpPr fitToPage="1"/>
  </sheetPr>
  <dimension ref="A1:Q142"/>
  <sheetViews>
    <sheetView zoomScaleNormal="100" workbookViewId="0">
      <selection activeCell="B16" sqref="B16"/>
    </sheetView>
  </sheetViews>
  <sheetFormatPr defaultRowHeight="15" x14ac:dyDescent="0.25"/>
  <cols>
    <col min="1" max="1" width="10.42578125" style="20" customWidth="1"/>
    <col min="2" max="2" width="50.7109375" style="20" customWidth="1"/>
    <col min="3" max="4" width="18.7109375" style="29" customWidth="1"/>
    <col min="5" max="5" width="3.7109375" style="29" customWidth="1"/>
    <col min="6" max="9" width="18.7109375" style="29" customWidth="1"/>
    <col min="10" max="10" width="3.7109375" style="29" customWidth="1"/>
    <col min="11" max="11" width="18.7109375" style="29" customWidth="1"/>
    <col min="12" max="12" width="3.7109375" style="65" customWidth="1"/>
    <col min="13" max="13" width="60.7109375" style="20" customWidth="1"/>
    <col min="14" max="17" width="9.140625" style="20"/>
  </cols>
  <sheetData>
    <row r="1" spans="1:17" s="7" customFormat="1" ht="18.75" x14ac:dyDescent="0.3">
      <c r="A1" s="178" t="s">
        <v>771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11"/>
      <c r="O1" s="111"/>
      <c r="P1" s="111"/>
      <c r="Q1" s="111"/>
    </row>
    <row r="2" spans="1:17" s="7" customFormat="1" ht="18.75" x14ac:dyDescent="0.3">
      <c r="A2" s="178" t="s">
        <v>772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11"/>
      <c r="O2" s="111"/>
      <c r="P2" s="111"/>
      <c r="Q2" s="111"/>
    </row>
    <row r="3" spans="1:17" s="7" customFormat="1" ht="18.75" x14ac:dyDescent="0.3">
      <c r="A3" s="178" t="s">
        <v>887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11"/>
      <c r="O3" s="111"/>
      <c r="P3" s="111"/>
      <c r="Q3" s="111"/>
    </row>
    <row r="4" spans="1:17" s="9" customFormat="1" ht="50.1" customHeight="1" x14ac:dyDescent="0.25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20"/>
      <c r="O4" s="20"/>
      <c r="P4" s="20"/>
      <c r="Q4" s="20"/>
    </row>
    <row r="5" spans="1:17" s="20" customFormat="1" ht="15.75" customHeight="1" x14ac:dyDescent="0.2">
      <c r="A5" s="183" t="s">
        <v>665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M5" s="192" t="s">
        <v>795</v>
      </c>
    </row>
    <row r="6" spans="1:17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955</v>
      </c>
      <c r="J6" s="49"/>
      <c r="K6" s="50" t="s">
        <v>4</v>
      </c>
      <c r="M6" s="192"/>
    </row>
    <row r="7" spans="1:17" s="9" customFormat="1" ht="24.95" customHeight="1" x14ac:dyDescent="0.25">
      <c r="A7" s="178" t="s">
        <v>0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20"/>
      <c r="O7" s="20"/>
      <c r="P7" s="20"/>
      <c r="Q7" s="20"/>
    </row>
    <row r="8" spans="1:17" s="9" customFormat="1" ht="15" customHeigh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20"/>
      <c r="O8" s="20"/>
      <c r="P8" s="20"/>
      <c r="Q8" s="20"/>
    </row>
    <row r="9" spans="1:17" s="20" customFormat="1" ht="15" customHeight="1" x14ac:dyDescent="0.2">
      <c r="A9" s="11" t="s">
        <v>0</v>
      </c>
      <c r="B9" s="37" t="s">
        <v>160</v>
      </c>
      <c r="C9" s="14" t="s">
        <v>0</v>
      </c>
      <c r="D9" s="13" t="s">
        <v>0</v>
      </c>
      <c r="E9" s="14"/>
      <c r="F9" s="13" t="s">
        <v>0</v>
      </c>
      <c r="G9" s="23" t="s">
        <v>0</v>
      </c>
      <c r="H9" s="13" t="s">
        <v>0</v>
      </c>
      <c r="I9" s="14"/>
      <c r="J9" s="14"/>
      <c r="K9" s="13"/>
      <c r="L9" s="14"/>
    </row>
    <row r="10" spans="1:17" ht="15" customHeight="1" x14ac:dyDescent="0.25">
      <c r="A10" s="11" t="s">
        <v>522</v>
      </c>
      <c r="B10" s="41" t="s">
        <v>523</v>
      </c>
      <c r="C10" s="13">
        <v>38000</v>
      </c>
      <c r="D10" s="13">
        <v>67745.649999999994</v>
      </c>
      <c r="E10" s="14"/>
      <c r="F10" s="13">
        <v>130000</v>
      </c>
      <c r="G10" s="13">
        <v>0</v>
      </c>
      <c r="H10" s="13">
        <v>83142.31</v>
      </c>
      <c r="I10" s="13">
        <f>((H10/19)*26)</f>
        <v>113773.68736842106</v>
      </c>
      <c r="J10" s="14"/>
      <c r="K10" s="13">
        <v>138000</v>
      </c>
      <c r="L10" s="24" t="s">
        <v>0</v>
      </c>
    </row>
    <row r="11" spans="1:17" ht="15.75" customHeight="1" thickBot="1" x14ac:dyDescent="0.3">
      <c r="A11" s="11"/>
      <c r="B11" s="37" t="s">
        <v>270</v>
      </c>
      <c r="C11" s="15">
        <f>SUM(C10)</f>
        <v>38000</v>
      </c>
      <c r="D11" s="15">
        <f t="shared" ref="D11:K11" si="0">SUM(D10)</f>
        <v>67745.649999999994</v>
      </c>
      <c r="E11" s="14"/>
      <c r="F11" s="15">
        <f t="shared" si="0"/>
        <v>130000</v>
      </c>
      <c r="G11" s="15">
        <f t="shared" si="0"/>
        <v>0</v>
      </c>
      <c r="H11" s="15">
        <f t="shared" si="0"/>
        <v>83142.31</v>
      </c>
      <c r="I11" s="15">
        <f t="shared" si="0"/>
        <v>113773.68736842106</v>
      </c>
      <c r="J11" s="14"/>
      <c r="K11" s="15">
        <f t="shared" si="0"/>
        <v>138000</v>
      </c>
      <c r="L11" s="24"/>
    </row>
    <row r="12" spans="1:17" s="9" customFormat="1" ht="9.9499999999999993" customHeight="1" thickTop="1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7" ht="15" customHeight="1" x14ac:dyDescent="0.25">
      <c r="A13" s="11"/>
      <c r="B13" s="37" t="s">
        <v>170</v>
      </c>
      <c r="C13" s="28"/>
      <c r="D13" s="28"/>
      <c r="E13" s="28"/>
      <c r="F13" s="28"/>
      <c r="G13" s="28"/>
      <c r="H13" s="28"/>
      <c r="I13" s="28"/>
      <c r="J13" s="28"/>
      <c r="K13" s="28"/>
      <c r="L13" s="24"/>
    </row>
    <row r="14" spans="1:17" ht="15" customHeight="1" x14ac:dyDescent="0.25">
      <c r="A14" s="11" t="s">
        <v>524</v>
      </c>
      <c r="B14" s="41" t="s">
        <v>187</v>
      </c>
      <c r="C14" s="13">
        <v>0</v>
      </c>
      <c r="D14" s="13">
        <v>0</v>
      </c>
      <c r="E14" s="14"/>
      <c r="F14" s="13">
        <v>2255</v>
      </c>
      <c r="G14" s="13">
        <v>0</v>
      </c>
      <c r="H14" s="13">
        <v>1654</v>
      </c>
      <c r="I14" s="13">
        <f>((H14/19)*26)</f>
        <v>2263.3684210526317</v>
      </c>
      <c r="J14" s="14"/>
      <c r="K14" s="13">
        <v>2500</v>
      </c>
      <c r="L14" s="24"/>
    </row>
    <row r="15" spans="1:17" ht="15" customHeight="1" x14ac:dyDescent="0.25">
      <c r="A15" s="11" t="s">
        <v>525</v>
      </c>
      <c r="B15" s="41" t="s">
        <v>172</v>
      </c>
      <c r="C15" s="13">
        <v>3439</v>
      </c>
      <c r="D15" s="13">
        <v>5390.23</v>
      </c>
      <c r="E15" s="14"/>
      <c r="F15" s="13">
        <v>3439</v>
      </c>
      <c r="G15" s="13">
        <v>0</v>
      </c>
      <c r="H15" s="13">
        <v>6156.22</v>
      </c>
      <c r="I15" s="23">
        <f>I11*0.0765</f>
        <v>8703.6870836842099</v>
      </c>
      <c r="J15" s="14"/>
      <c r="K15" s="13">
        <v>10560</v>
      </c>
      <c r="L15" s="24"/>
    </row>
    <row r="16" spans="1:17" ht="15" customHeight="1" x14ac:dyDescent="0.25">
      <c r="A16" s="11" t="s">
        <v>1038</v>
      </c>
      <c r="B16" s="41" t="s">
        <v>1031</v>
      </c>
      <c r="C16" s="13">
        <v>0</v>
      </c>
      <c r="D16" s="13">
        <v>0</v>
      </c>
      <c r="E16" s="13"/>
      <c r="F16" s="13">
        <v>0</v>
      </c>
      <c r="G16" s="13">
        <v>0</v>
      </c>
      <c r="H16" s="13">
        <v>0</v>
      </c>
      <c r="I16" s="13">
        <v>0</v>
      </c>
      <c r="J16" s="65"/>
      <c r="K16" s="23">
        <v>1600</v>
      </c>
      <c r="L16" s="24"/>
    </row>
    <row r="17" spans="1:17" ht="15" customHeight="1" x14ac:dyDescent="0.25">
      <c r="A17" s="11" t="s">
        <v>526</v>
      </c>
      <c r="B17" s="41" t="s">
        <v>190</v>
      </c>
      <c r="C17" s="13">
        <v>0</v>
      </c>
      <c r="D17" s="13">
        <v>0</v>
      </c>
      <c r="E17" s="14"/>
      <c r="F17" s="13">
        <v>0</v>
      </c>
      <c r="G17" s="13">
        <v>0</v>
      </c>
      <c r="H17" s="13">
        <v>0</v>
      </c>
      <c r="I17" s="13">
        <f t="shared" ref="I17:I19" si="1">((H17/19)*26)</f>
        <v>0</v>
      </c>
      <c r="J17" s="14"/>
      <c r="K17" s="13">
        <v>0</v>
      </c>
      <c r="L17" s="24"/>
      <c r="M17" s="22"/>
    </row>
    <row r="18" spans="1:17" ht="15" customHeight="1" x14ac:dyDescent="0.25">
      <c r="A18" s="11" t="s">
        <v>527</v>
      </c>
      <c r="B18" s="41" t="s">
        <v>273</v>
      </c>
      <c r="C18" s="13">
        <v>0</v>
      </c>
      <c r="D18" s="13">
        <v>0</v>
      </c>
      <c r="E18" s="14"/>
      <c r="F18" s="13">
        <v>0</v>
      </c>
      <c r="G18" s="13">
        <v>0</v>
      </c>
      <c r="H18" s="13">
        <v>0</v>
      </c>
      <c r="I18" s="13">
        <f t="shared" si="1"/>
        <v>0</v>
      </c>
      <c r="J18" s="14"/>
      <c r="K18" s="13">
        <v>0</v>
      </c>
      <c r="L18" s="24"/>
      <c r="M18" s="22"/>
    </row>
    <row r="19" spans="1:17" ht="15" customHeight="1" x14ac:dyDescent="0.25">
      <c r="A19" s="11" t="s">
        <v>528</v>
      </c>
      <c r="B19" s="41" t="s">
        <v>194</v>
      </c>
      <c r="C19" s="13">
        <v>0</v>
      </c>
      <c r="D19" s="13">
        <v>0</v>
      </c>
      <c r="E19" s="14"/>
      <c r="F19" s="13">
        <v>26435</v>
      </c>
      <c r="G19" s="13">
        <v>0</v>
      </c>
      <c r="H19" s="13">
        <v>17420.59</v>
      </c>
      <c r="I19" s="13">
        <f t="shared" si="1"/>
        <v>23838.702105263161</v>
      </c>
      <c r="J19" s="14"/>
      <c r="K19" s="13">
        <v>27575</v>
      </c>
      <c r="L19" s="24"/>
      <c r="M19" s="42"/>
    </row>
    <row r="20" spans="1:17" ht="15.75" customHeight="1" thickBot="1" x14ac:dyDescent="0.3">
      <c r="A20" s="11"/>
      <c r="B20" s="37" t="s">
        <v>386</v>
      </c>
      <c r="C20" s="15">
        <f>SUM(C14:C19)</f>
        <v>3439</v>
      </c>
      <c r="D20" s="15">
        <f>SUM(D14:D19)</f>
        <v>5390.23</v>
      </c>
      <c r="E20" s="14"/>
      <c r="F20" s="15">
        <f>SUM(F14:F19)</f>
        <v>32129</v>
      </c>
      <c r="G20" s="15">
        <f>SUM(G14:G19)</f>
        <v>0</v>
      </c>
      <c r="H20" s="15">
        <f>SUM(H14:H19)</f>
        <v>25230.81</v>
      </c>
      <c r="I20" s="15">
        <f>SUM(I14:I19)</f>
        <v>34805.757610000001</v>
      </c>
      <c r="J20" s="14"/>
      <c r="K20" s="15">
        <f>SUM(K14:K19)</f>
        <v>42235</v>
      </c>
      <c r="L20" s="24"/>
    </row>
    <row r="21" spans="1:17" s="3" customFormat="1" ht="15.75" customHeight="1" thickTop="1" thickBot="1" x14ac:dyDescent="0.3">
      <c r="A21" s="185" t="s">
        <v>777</v>
      </c>
      <c r="B21" s="185"/>
      <c r="C21" s="17">
        <f>C11+C20</f>
        <v>41439</v>
      </c>
      <c r="D21" s="17">
        <f>D11+D20</f>
        <v>73135.87999999999</v>
      </c>
      <c r="E21" s="18"/>
      <c r="F21" s="17">
        <f>F11+F20</f>
        <v>162129</v>
      </c>
      <c r="G21" s="17">
        <f>G11+G20</f>
        <v>0</v>
      </c>
      <c r="H21" s="17">
        <f>H11+H20</f>
        <v>108373.12</v>
      </c>
      <c r="I21" s="17">
        <f>I11+I20</f>
        <v>148579.44497842106</v>
      </c>
      <c r="J21" s="18"/>
      <c r="K21" s="17">
        <f>K11+K20</f>
        <v>180235</v>
      </c>
      <c r="L21" s="67"/>
      <c r="M21" s="44"/>
      <c r="N21" s="44"/>
      <c r="O21" s="44"/>
      <c r="P21" s="44"/>
      <c r="Q21" s="44"/>
    </row>
    <row r="22" spans="1:17" s="9" customFormat="1" ht="24.95" customHeight="1" thickTop="1" x14ac:dyDescent="0.25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</row>
    <row r="23" spans="1:17" ht="15" customHeight="1" x14ac:dyDescent="0.25">
      <c r="A23" s="186" t="s">
        <v>808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</row>
    <row r="24" spans="1:17" ht="15" customHeight="1" x14ac:dyDescent="0.25">
      <c r="A24" s="11" t="s">
        <v>721</v>
      </c>
      <c r="B24" s="41" t="s">
        <v>343</v>
      </c>
      <c r="C24" s="83">
        <v>0</v>
      </c>
      <c r="D24" s="83">
        <v>0</v>
      </c>
      <c r="E24" s="113"/>
      <c r="F24" s="83">
        <v>0</v>
      </c>
      <c r="G24" s="83">
        <v>0</v>
      </c>
      <c r="H24" s="13">
        <v>0</v>
      </c>
      <c r="I24" s="13">
        <v>0</v>
      </c>
      <c r="J24" s="14"/>
      <c r="K24" s="13">
        <v>100</v>
      </c>
    </row>
    <row r="25" spans="1:17" s="3" customFormat="1" ht="15.75" customHeight="1" thickBot="1" x14ac:dyDescent="0.3">
      <c r="A25" s="185" t="s">
        <v>809</v>
      </c>
      <c r="B25" s="185"/>
      <c r="C25" s="25">
        <f>SUM(C24)</f>
        <v>0</v>
      </c>
      <c r="D25" s="25">
        <f t="shared" ref="D25:K25" si="2">SUM(D24)</f>
        <v>0</v>
      </c>
      <c r="E25" s="26"/>
      <c r="F25" s="25">
        <f t="shared" si="2"/>
        <v>0</v>
      </c>
      <c r="G25" s="25">
        <f t="shared" si="2"/>
        <v>0</v>
      </c>
      <c r="H25" s="25">
        <f t="shared" si="2"/>
        <v>0</v>
      </c>
      <c r="I25" s="25">
        <f t="shared" si="2"/>
        <v>0</v>
      </c>
      <c r="J25" s="26"/>
      <c r="K25" s="25">
        <f t="shared" si="2"/>
        <v>100</v>
      </c>
      <c r="L25" s="106"/>
      <c r="M25" s="44"/>
      <c r="N25" s="44"/>
      <c r="O25" s="44"/>
      <c r="P25" s="44"/>
      <c r="Q25" s="44"/>
    </row>
    <row r="26" spans="1:17" s="9" customFormat="1" ht="24.95" customHeight="1" thickTop="1" x14ac:dyDescent="0.2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</row>
    <row r="27" spans="1:17" ht="15" customHeight="1" x14ac:dyDescent="0.25">
      <c r="A27" s="186" t="s">
        <v>779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</row>
    <row r="28" spans="1:17" ht="15" customHeight="1" x14ac:dyDescent="0.25">
      <c r="A28" s="11" t="s">
        <v>671</v>
      </c>
      <c r="B28" s="41" t="s">
        <v>577</v>
      </c>
      <c r="C28" s="13">
        <v>0</v>
      </c>
      <c r="D28" s="13">
        <v>0</v>
      </c>
      <c r="E28" s="14"/>
      <c r="F28" s="13">
        <v>475</v>
      </c>
      <c r="G28" s="13">
        <v>0</v>
      </c>
      <c r="H28" s="13">
        <v>349</v>
      </c>
      <c r="I28" s="13">
        <f>(H28/9)*12</f>
        <v>465.33333333333337</v>
      </c>
      <c r="J28" s="14"/>
      <c r="K28" s="13">
        <v>500</v>
      </c>
      <c r="L28" s="14"/>
    </row>
    <row r="29" spans="1:17" ht="15" customHeight="1" x14ac:dyDescent="0.25">
      <c r="A29" s="11" t="s">
        <v>672</v>
      </c>
      <c r="B29" s="41" t="s">
        <v>673</v>
      </c>
      <c r="C29" s="13">
        <v>0</v>
      </c>
      <c r="D29" s="13">
        <v>521.55999999999995</v>
      </c>
      <c r="E29" s="14"/>
      <c r="F29" s="13">
        <v>200</v>
      </c>
      <c r="G29" s="13">
        <v>0</v>
      </c>
      <c r="H29" s="13">
        <v>133.13999999999999</v>
      </c>
      <c r="I29" s="13">
        <v>133.13999999999999</v>
      </c>
      <c r="J29" s="14"/>
      <c r="K29" s="13">
        <v>0</v>
      </c>
      <c r="L29" s="14"/>
    </row>
    <row r="30" spans="1:17" ht="15" customHeight="1" x14ac:dyDescent="0.25">
      <c r="A30" s="11" t="s">
        <v>529</v>
      </c>
      <c r="B30" s="41" t="s">
        <v>530</v>
      </c>
      <c r="C30" s="13">
        <v>5250</v>
      </c>
      <c r="D30" s="13">
        <v>2220.94</v>
      </c>
      <c r="E30" s="14"/>
      <c r="F30" s="13">
        <v>3000</v>
      </c>
      <c r="G30" s="13">
        <v>0</v>
      </c>
      <c r="H30" s="13">
        <v>2277.8000000000002</v>
      </c>
      <c r="I30" s="13">
        <f t="shared" ref="I30:I37" si="3">(H30/9)*12</f>
        <v>3037.0666666666666</v>
      </c>
      <c r="J30" s="14"/>
      <c r="K30" s="13">
        <v>3200</v>
      </c>
      <c r="L30" s="24"/>
      <c r="M30" s="20" t="s">
        <v>968</v>
      </c>
    </row>
    <row r="31" spans="1:17" ht="15" customHeight="1" x14ac:dyDescent="0.25">
      <c r="A31" s="11" t="s">
        <v>674</v>
      </c>
      <c r="B31" s="41" t="s">
        <v>675</v>
      </c>
      <c r="C31" s="13">
        <v>0</v>
      </c>
      <c r="D31" s="13">
        <v>50</v>
      </c>
      <c r="E31" s="14"/>
      <c r="F31" s="13">
        <v>100</v>
      </c>
      <c r="G31" s="13">
        <v>0</v>
      </c>
      <c r="H31" s="13">
        <v>75.599999999999994</v>
      </c>
      <c r="I31" s="13">
        <v>75.599999999999994</v>
      </c>
      <c r="J31" s="14"/>
      <c r="K31" s="13">
        <v>100</v>
      </c>
      <c r="L31" s="24"/>
    </row>
    <row r="32" spans="1:17" ht="15" customHeight="1" x14ac:dyDescent="0.25">
      <c r="A32" s="11" t="s">
        <v>531</v>
      </c>
      <c r="B32" s="41" t="s">
        <v>239</v>
      </c>
      <c r="C32" s="13">
        <v>0</v>
      </c>
      <c r="D32" s="13">
        <v>0</v>
      </c>
      <c r="E32" s="14"/>
      <c r="F32" s="13">
        <v>0</v>
      </c>
      <c r="G32" s="13">
        <v>0</v>
      </c>
      <c r="H32" s="13">
        <v>30.22</v>
      </c>
      <c r="I32" s="13">
        <f t="shared" si="3"/>
        <v>40.293333333333337</v>
      </c>
      <c r="J32" s="14"/>
      <c r="K32" s="13">
        <v>0</v>
      </c>
      <c r="L32" s="24"/>
    </row>
    <row r="33" spans="1:17" ht="15" customHeight="1" x14ac:dyDescent="0.25">
      <c r="A33" s="11" t="s">
        <v>532</v>
      </c>
      <c r="B33" s="41" t="s">
        <v>533</v>
      </c>
      <c r="C33" s="13">
        <v>0</v>
      </c>
      <c r="D33" s="13">
        <v>574.97</v>
      </c>
      <c r="E33" s="14"/>
      <c r="F33" s="13">
        <v>660</v>
      </c>
      <c r="G33" s="13">
        <v>0</v>
      </c>
      <c r="H33" s="13">
        <v>462.57</v>
      </c>
      <c r="I33" s="13">
        <f t="shared" si="3"/>
        <v>616.76</v>
      </c>
      <c r="J33" s="14"/>
      <c r="K33" s="13">
        <v>620</v>
      </c>
      <c r="L33" s="24"/>
      <c r="M33" s="20" t="s">
        <v>967</v>
      </c>
    </row>
    <row r="34" spans="1:17" ht="15" customHeight="1" x14ac:dyDescent="0.25">
      <c r="A34" s="11" t="s">
        <v>956</v>
      </c>
      <c r="B34" s="41" t="s">
        <v>243</v>
      </c>
      <c r="C34" s="13">
        <v>0</v>
      </c>
      <c r="D34" s="13">
        <v>0</v>
      </c>
      <c r="E34" s="14"/>
      <c r="F34" s="13">
        <v>0</v>
      </c>
      <c r="G34" s="13">
        <v>0</v>
      </c>
      <c r="H34" s="13">
        <v>60</v>
      </c>
      <c r="I34" s="13">
        <v>60</v>
      </c>
      <c r="J34" s="14"/>
      <c r="K34" s="13">
        <v>60</v>
      </c>
      <c r="L34" s="24"/>
      <c r="M34" s="20" t="s">
        <v>975</v>
      </c>
    </row>
    <row r="35" spans="1:17" s="20" customFormat="1" ht="15" customHeight="1" x14ac:dyDescent="0.2">
      <c r="A35" s="11" t="s">
        <v>980</v>
      </c>
      <c r="B35" s="41" t="s">
        <v>248</v>
      </c>
      <c r="C35" s="13">
        <v>0</v>
      </c>
      <c r="D35" s="13">
        <v>0</v>
      </c>
      <c r="E35" s="75"/>
      <c r="F35" s="13">
        <v>0</v>
      </c>
      <c r="G35" s="13">
        <v>0</v>
      </c>
      <c r="H35" s="13">
        <v>0</v>
      </c>
      <c r="I35" s="13">
        <f t="shared" ref="I35" si="4">(H35/9)*12</f>
        <v>0</v>
      </c>
      <c r="J35" s="14"/>
      <c r="K35" s="13">
        <v>1000</v>
      </c>
      <c r="L35" s="24"/>
    </row>
    <row r="36" spans="1:17" ht="15" customHeight="1" x14ac:dyDescent="0.25">
      <c r="A36" s="11" t="s">
        <v>534</v>
      </c>
      <c r="B36" s="41" t="s">
        <v>535</v>
      </c>
      <c r="C36" s="13">
        <v>0</v>
      </c>
      <c r="D36" s="13">
        <v>2940</v>
      </c>
      <c r="E36" s="14"/>
      <c r="F36" s="13">
        <v>2940</v>
      </c>
      <c r="G36" s="13">
        <v>0</v>
      </c>
      <c r="H36" s="13">
        <v>2940</v>
      </c>
      <c r="I36" s="13">
        <v>2940</v>
      </c>
      <c r="J36" s="14"/>
      <c r="K36" s="13">
        <v>3000</v>
      </c>
      <c r="M36" s="100" t="s">
        <v>536</v>
      </c>
    </row>
    <row r="37" spans="1:17" ht="15" customHeight="1" x14ac:dyDescent="0.25">
      <c r="A37" s="11" t="s">
        <v>691</v>
      </c>
      <c r="B37" s="41" t="s">
        <v>692</v>
      </c>
      <c r="C37" s="13">
        <v>0</v>
      </c>
      <c r="D37" s="13">
        <v>0</v>
      </c>
      <c r="E37" s="14"/>
      <c r="F37" s="13">
        <v>0</v>
      </c>
      <c r="G37" s="13">
        <v>0</v>
      </c>
      <c r="H37" s="13">
        <v>0.19</v>
      </c>
      <c r="I37" s="13">
        <f t="shared" si="3"/>
        <v>0.25333333333333335</v>
      </c>
      <c r="J37" s="14"/>
      <c r="K37" s="13">
        <v>0</v>
      </c>
      <c r="L37" s="100"/>
    </row>
    <row r="38" spans="1:17" s="3" customFormat="1" ht="15.75" customHeight="1" thickBot="1" x14ac:dyDescent="0.3">
      <c r="A38" s="185" t="s">
        <v>780</v>
      </c>
      <c r="B38" s="185"/>
      <c r="C38" s="17">
        <f>SUM(C28:C37)</f>
        <v>5250</v>
      </c>
      <c r="D38" s="17">
        <f>SUM(D28:D37)</f>
        <v>6307.47</v>
      </c>
      <c r="E38" s="18"/>
      <c r="F38" s="17">
        <f>SUM(F28:F37)</f>
        <v>7375</v>
      </c>
      <c r="G38" s="17">
        <f>SUM(G28:G37)</f>
        <v>0</v>
      </c>
      <c r="H38" s="17">
        <f>SUM(H28:H37)</f>
        <v>6328.5199999999995</v>
      </c>
      <c r="I38" s="17">
        <f>SUM(I28:I37)</f>
        <v>7368.4466666666667</v>
      </c>
      <c r="J38" s="18"/>
      <c r="K38" s="17">
        <f>SUM(K28:K37)</f>
        <v>8480</v>
      </c>
      <c r="L38" s="67"/>
      <c r="M38" s="44"/>
      <c r="N38" s="44"/>
      <c r="O38" s="44"/>
      <c r="P38" s="44"/>
      <c r="Q38" s="44"/>
    </row>
    <row r="39" spans="1:17" s="9" customFormat="1" ht="24.95" customHeight="1" thickTop="1" x14ac:dyDescent="0.2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</row>
    <row r="40" spans="1:17" ht="15" customHeight="1" x14ac:dyDescent="0.25">
      <c r="A40" s="186" t="s">
        <v>782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</row>
    <row r="41" spans="1:17" ht="15" customHeight="1" x14ac:dyDescent="0.25">
      <c r="A41" s="11" t="s">
        <v>537</v>
      </c>
      <c r="B41" s="41" t="s">
        <v>476</v>
      </c>
      <c r="C41" s="13">
        <v>3000</v>
      </c>
      <c r="D41" s="13">
        <v>3314.19</v>
      </c>
      <c r="E41" s="14"/>
      <c r="F41" s="13">
        <v>3000</v>
      </c>
      <c r="G41" s="13">
        <v>0</v>
      </c>
      <c r="H41" s="13">
        <v>1692.06</v>
      </c>
      <c r="I41" s="13">
        <f t="shared" ref="I41:I44" si="5">(H41/9)*12</f>
        <v>2256.08</v>
      </c>
      <c r="J41" s="14"/>
      <c r="K41" s="13">
        <v>3000</v>
      </c>
      <c r="L41" s="24"/>
    </row>
    <row r="42" spans="1:17" ht="15" customHeight="1" x14ac:dyDescent="0.25">
      <c r="A42" s="11" t="s">
        <v>538</v>
      </c>
      <c r="B42" s="41" t="s">
        <v>539</v>
      </c>
      <c r="C42" s="13">
        <v>0</v>
      </c>
      <c r="D42" s="13">
        <v>0</v>
      </c>
      <c r="E42" s="14"/>
      <c r="F42" s="13">
        <v>4000</v>
      </c>
      <c r="G42" s="13">
        <v>0</v>
      </c>
      <c r="H42" s="13">
        <v>2836.88</v>
      </c>
      <c r="I42" s="13">
        <f t="shared" si="5"/>
        <v>3782.5066666666671</v>
      </c>
      <c r="J42" s="14"/>
      <c r="K42" s="13">
        <v>4000</v>
      </c>
      <c r="L42" s="24"/>
    </row>
    <row r="43" spans="1:17" ht="15" customHeight="1" x14ac:dyDescent="0.25">
      <c r="A43" s="11" t="s">
        <v>540</v>
      </c>
      <c r="B43" s="41" t="s">
        <v>541</v>
      </c>
      <c r="C43" s="13">
        <v>2000</v>
      </c>
      <c r="D43" s="13">
        <v>1856.15</v>
      </c>
      <c r="E43" s="14"/>
      <c r="F43" s="13">
        <v>2000</v>
      </c>
      <c r="G43" s="13">
        <v>0</v>
      </c>
      <c r="H43" s="13">
        <v>1540.48</v>
      </c>
      <c r="I43" s="13">
        <f t="shared" si="5"/>
        <v>2053.9733333333334</v>
      </c>
      <c r="J43" s="14"/>
      <c r="K43" s="13">
        <v>2000</v>
      </c>
      <c r="L43" s="24"/>
    </row>
    <row r="44" spans="1:17" ht="15" customHeight="1" x14ac:dyDescent="0.25">
      <c r="A44" s="11" t="s">
        <v>542</v>
      </c>
      <c r="B44" s="41" t="s">
        <v>543</v>
      </c>
      <c r="C44" s="13">
        <v>2500</v>
      </c>
      <c r="D44" s="13">
        <v>2281.54</v>
      </c>
      <c r="E44" s="14"/>
      <c r="F44" s="13">
        <v>3750</v>
      </c>
      <c r="G44" s="13">
        <v>0</v>
      </c>
      <c r="H44" s="13">
        <v>3602.4</v>
      </c>
      <c r="I44" s="13">
        <f t="shared" si="5"/>
        <v>4803.2</v>
      </c>
      <c r="J44" s="14"/>
      <c r="K44" s="23">
        <v>4800</v>
      </c>
      <c r="L44" s="24"/>
    </row>
    <row r="45" spans="1:17" s="3" customFormat="1" ht="15.75" customHeight="1" thickBot="1" x14ac:dyDescent="0.3">
      <c r="A45" s="185" t="s">
        <v>783</v>
      </c>
      <c r="B45" s="185"/>
      <c r="C45" s="17">
        <f>SUM(C41:C44)</f>
        <v>7500</v>
      </c>
      <c r="D45" s="17">
        <f t="shared" ref="D45:K45" si="6">SUM(D41:D44)</f>
        <v>7451.88</v>
      </c>
      <c r="E45" s="18"/>
      <c r="F45" s="17">
        <f>SUM(F41:F44)</f>
        <v>12750</v>
      </c>
      <c r="G45" s="17">
        <f t="shared" si="6"/>
        <v>0</v>
      </c>
      <c r="H45" s="17">
        <f t="shared" si="6"/>
        <v>9671.82</v>
      </c>
      <c r="I45" s="17">
        <f t="shared" si="6"/>
        <v>12895.76</v>
      </c>
      <c r="J45" s="18"/>
      <c r="K45" s="17">
        <f t="shared" si="6"/>
        <v>13800</v>
      </c>
      <c r="L45" s="67"/>
      <c r="M45" s="44"/>
      <c r="N45" s="44"/>
      <c r="O45" s="44"/>
      <c r="P45" s="44"/>
      <c r="Q45" s="44"/>
    </row>
    <row r="46" spans="1:17" s="9" customFormat="1" ht="24.95" customHeight="1" thickTop="1" x14ac:dyDescent="0.2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</row>
    <row r="47" spans="1:17" ht="15" customHeight="1" x14ac:dyDescent="0.25">
      <c r="A47" s="186" t="s">
        <v>784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</row>
    <row r="48" spans="1:17" ht="15" customHeight="1" x14ac:dyDescent="0.25">
      <c r="A48" s="11" t="s">
        <v>544</v>
      </c>
      <c r="B48" s="41" t="s">
        <v>545</v>
      </c>
      <c r="C48" s="13">
        <v>0</v>
      </c>
      <c r="D48" s="13">
        <v>0</v>
      </c>
      <c r="E48" s="14"/>
      <c r="F48" s="13">
        <v>500</v>
      </c>
      <c r="G48" s="13">
        <v>0</v>
      </c>
      <c r="H48" s="13">
        <v>393.88</v>
      </c>
      <c r="I48" s="13">
        <v>500</v>
      </c>
      <c r="J48" s="14"/>
      <c r="K48" s="13">
        <v>500</v>
      </c>
      <c r="L48" s="14"/>
    </row>
    <row r="49" spans="1:17" ht="15" customHeight="1" x14ac:dyDescent="0.25">
      <c r="A49" s="11" t="s">
        <v>546</v>
      </c>
      <c r="B49" s="41" t="s">
        <v>363</v>
      </c>
      <c r="C49" s="13">
        <v>0</v>
      </c>
      <c r="D49" s="13">
        <v>0</v>
      </c>
      <c r="E49" s="14"/>
      <c r="F49" s="13">
        <v>500</v>
      </c>
      <c r="G49" s="13">
        <v>0</v>
      </c>
      <c r="H49" s="13">
        <v>908.1</v>
      </c>
      <c r="I49" s="13">
        <f t="shared" ref="I49:I50" si="7">(H49/9)*12</f>
        <v>1210.8000000000002</v>
      </c>
      <c r="J49" s="14"/>
      <c r="K49" s="13">
        <v>500</v>
      </c>
      <c r="L49" s="24"/>
    </row>
    <row r="50" spans="1:17" ht="15" customHeight="1" x14ac:dyDescent="0.25">
      <c r="A50" s="11" t="s">
        <v>547</v>
      </c>
      <c r="B50" s="41" t="s">
        <v>548</v>
      </c>
      <c r="C50" s="13">
        <v>0</v>
      </c>
      <c r="D50" s="13">
        <v>1788.64</v>
      </c>
      <c r="E50" s="14"/>
      <c r="F50" s="13">
        <v>2000</v>
      </c>
      <c r="G50" s="13">
        <v>0</v>
      </c>
      <c r="H50" s="13">
        <v>280.72000000000003</v>
      </c>
      <c r="I50" s="13">
        <f t="shared" si="7"/>
        <v>374.29333333333335</v>
      </c>
      <c r="J50" s="14"/>
      <c r="K50" s="13">
        <v>2500</v>
      </c>
      <c r="L50" s="24"/>
    </row>
    <row r="51" spans="1:17" ht="15" customHeight="1" x14ac:dyDescent="0.25">
      <c r="A51" s="11" t="s">
        <v>549</v>
      </c>
      <c r="B51" s="41" t="s">
        <v>490</v>
      </c>
      <c r="C51" s="13">
        <v>0</v>
      </c>
      <c r="D51" s="13">
        <v>0</v>
      </c>
      <c r="E51" s="14"/>
      <c r="F51" s="13">
        <v>1000</v>
      </c>
      <c r="G51" s="13">
        <v>0</v>
      </c>
      <c r="H51" s="13">
        <v>1962.01</v>
      </c>
      <c r="I51" s="13">
        <v>0</v>
      </c>
      <c r="J51" s="14"/>
      <c r="K51" s="13">
        <v>1500</v>
      </c>
      <c r="L51" s="24"/>
      <c r="M51" s="20" t="s">
        <v>993</v>
      </c>
    </row>
    <row r="52" spans="1:17" s="3" customFormat="1" ht="15.75" customHeight="1" thickBot="1" x14ac:dyDescent="0.3">
      <c r="A52" s="185" t="s">
        <v>785</v>
      </c>
      <c r="B52" s="185"/>
      <c r="C52" s="17">
        <f>SUM(C48:C51)</f>
        <v>0</v>
      </c>
      <c r="D52" s="17">
        <f t="shared" ref="D52:K52" si="8">SUM(D48:D51)</f>
        <v>1788.64</v>
      </c>
      <c r="E52" s="18"/>
      <c r="F52" s="17">
        <f>SUM(F48:F51)</f>
        <v>4000</v>
      </c>
      <c r="G52" s="17">
        <f t="shared" si="8"/>
        <v>0</v>
      </c>
      <c r="H52" s="17">
        <f t="shared" si="8"/>
        <v>3544.71</v>
      </c>
      <c r="I52" s="17">
        <f t="shared" si="8"/>
        <v>2085.0933333333337</v>
      </c>
      <c r="J52" s="18"/>
      <c r="K52" s="17">
        <f t="shared" si="8"/>
        <v>5000</v>
      </c>
      <c r="L52" s="67"/>
      <c r="M52" s="44"/>
      <c r="N52" s="44"/>
      <c r="O52" s="44"/>
      <c r="P52" s="44"/>
      <c r="Q52" s="44"/>
    </row>
    <row r="53" spans="1:17" s="9" customFormat="1" ht="24.95" customHeight="1" thickTop="1" x14ac:dyDescent="0.2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</row>
    <row r="54" spans="1:17" ht="15" customHeight="1" x14ac:dyDescent="0.25">
      <c r="A54" s="186" t="s">
        <v>786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</row>
    <row r="55" spans="1:17" ht="15" customHeight="1" x14ac:dyDescent="0.25">
      <c r="A55" s="11" t="s">
        <v>550</v>
      </c>
      <c r="B55" s="41" t="s">
        <v>551</v>
      </c>
      <c r="C55" s="13">
        <v>500</v>
      </c>
      <c r="D55" s="13">
        <v>241.5</v>
      </c>
      <c r="E55" s="14"/>
      <c r="F55" s="13">
        <v>500</v>
      </c>
      <c r="G55" s="13">
        <v>0</v>
      </c>
      <c r="H55" s="13">
        <v>124.5</v>
      </c>
      <c r="I55" s="13">
        <v>500</v>
      </c>
      <c r="J55" s="14"/>
      <c r="K55" s="13">
        <f>100*4</f>
        <v>400</v>
      </c>
      <c r="L55" s="24"/>
    </row>
    <row r="56" spans="1:17" ht="15" customHeight="1" x14ac:dyDescent="0.25">
      <c r="A56" s="11" t="s">
        <v>552</v>
      </c>
      <c r="B56" s="41" t="s">
        <v>437</v>
      </c>
      <c r="C56" s="13">
        <v>4000</v>
      </c>
      <c r="D56" s="13">
        <v>1295.3800000000001</v>
      </c>
      <c r="E56" s="14"/>
      <c r="F56" s="13">
        <v>750</v>
      </c>
      <c r="G56" s="13">
        <v>0</v>
      </c>
      <c r="H56" s="13">
        <v>174.98</v>
      </c>
      <c r="I56" s="13">
        <v>750</v>
      </c>
      <c r="J56" s="14"/>
      <c r="K56" s="13">
        <v>750</v>
      </c>
      <c r="M56" s="24"/>
    </row>
    <row r="57" spans="1:17" ht="15" customHeight="1" x14ac:dyDescent="0.25">
      <c r="A57" s="11" t="s">
        <v>553</v>
      </c>
      <c r="B57" s="41" t="s">
        <v>554</v>
      </c>
      <c r="C57" s="13">
        <v>7000</v>
      </c>
      <c r="D57" s="13">
        <v>4850</v>
      </c>
      <c r="E57" s="14"/>
      <c r="F57" s="13">
        <v>7000</v>
      </c>
      <c r="G57" s="13">
        <v>0</v>
      </c>
      <c r="H57" s="13">
        <v>4246.5</v>
      </c>
      <c r="I57" s="13">
        <v>6000</v>
      </c>
      <c r="J57" s="14"/>
      <c r="K57" s="13">
        <v>7000</v>
      </c>
      <c r="L57" s="24" t="s">
        <v>0</v>
      </c>
    </row>
    <row r="58" spans="1:17" ht="15" customHeight="1" x14ac:dyDescent="0.25">
      <c r="A58" s="11" t="s">
        <v>555</v>
      </c>
      <c r="B58" s="41" t="s">
        <v>556</v>
      </c>
      <c r="C58" s="13">
        <v>200</v>
      </c>
      <c r="D58" s="13">
        <v>477</v>
      </c>
      <c r="E58" s="14"/>
      <c r="F58" s="13">
        <v>200</v>
      </c>
      <c r="G58" s="13">
        <v>0</v>
      </c>
      <c r="H58" s="13">
        <v>0</v>
      </c>
      <c r="I58" s="13">
        <f t="shared" ref="I58" si="9">H58*2</f>
        <v>0</v>
      </c>
      <c r="J58" s="14"/>
      <c r="K58" s="13">
        <v>200</v>
      </c>
      <c r="L58" s="24"/>
    </row>
    <row r="59" spans="1:17" ht="15" customHeight="1" x14ac:dyDescent="0.25">
      <c r="A59" s="11" t="s">
        <v>557</v>
      </c>
      <c r="B59" s="41" t="s">
        <v>558</v>
      </c>
      <c r="C59" s="13">
        <v>1500</v>
      </c>
      <c r="D59" s="13">
        <v>1427.5</v>
      </c>
      <c r="E59" s="14"/>
      <c r="F59" s="13">
        <v>1500</v>
      </c>
      <c r="G59" s="13">
        <v>0</v>
      </c>
      <c r="H59" s="13">
        <v>0</v>
      </c>
      <c r="I59" s="13">
        <v>1500</v>
      </c>
      <c r="J59" s="14"/>
      <c r="K59" s="13">
        <v>1500</v>
      </c>
      <c r="L59" s="24" t="s">
        <v>0</v>
      </c>
    </row>
    <row r="60" spans="1:17" ht="15" customHeight="1" x14ac:dyDescent="0.25">
      <c r="A60" s="11" t="s">
        <v>559</v>
      </c>
      <c r="B60" s="41" t="s">
        <v>560</v>
      </c>
      <c r="C60" s="13">
        <v>2000</v>
      </c>
      <c r="D60" s="13">
        <v>0</v>
      </c>
      <c r="E60" s="14"/>
      <c r="F60" s="13">
        <v>2000</v>
      </c>
      <c r="G60" s="13">
        <v>0</v>
      </c>
      <c r="H60" s="13">
        <v>0</v>
      </c>
      <c r="I60" s="13">
        <v>2000</v>
      </c>
      <c r="J60" s="14"/>
      <c r="K60" s="13">
        <v>2000</v>
      </c>
      <c r="L60" s="24"/>
    </row>
    <row r="61" spans="1:17" ht="15" customHeight="1" x14ac:dyDescent="0.25">
      <c r="A61" s="11" t="s">
        <v>561</v>
      </c>
      <c r="B61" s="41" t="s">
        <v>562</v>
      </c>
      <c r="C61" s="13">
        <v>1000</v>
      </c>
      <c r="D61" s="13">
        <v>198.5</v>
      </c>
      <c r="E61" s="14"/>
      <c r="F61" s="13">
        <v>1000</v>
      </c>
      <c r="G61" s="13">
        <v>0</v>
      </c>
      <c r="H61" s="13">
        <v>0</v>
      </c>
      <c r="I61" s="13">
        <v>1000</v>
      </c>
      <c r="J61" s="14"/>
      <c r="K61" s="13">
        <v>1000</v>
      </c>
      <c r="L61" s="24"/>
    </row>
    <row r="62" spans="1:17" ht="15" customHeight="1" x14ac:dyDescent="0.25">
      <c r="A62" s="11" t="s">
        <v>563</v>
      </c>
      <c r="B62" s="41" t="s">
        <v>564</v>
      </c>
      <c r="C62" s="13">
        <v>1300</v>
      </c>
      <c r="D62" s="13">
        <v>848.16</v>
      </c>
      <c r="E62" s="14"/>
      <c r="F62" s="13">
        <v>1300</v>
      </c>
      <c r="G62" s="13">
        <v>0</v>
      </c>
      <c r="H62" s="13">
        <v>2575.15</v>
      </c>
      <c r="I62" s="13">
        <v>2575.15</v>
      </c>
      <c r="J62" s="14"/>
      <c r="K62" s="13">
        <v>1300</v>
      </c>
      <c r="M62" s="100" t="s">
        <v>987</v>
      </c>
    </row>
    <row r="63" spans="1:17" ht="15" customHeight="1" x14ac:dyDescent="0.25">
      <c r="A63" s="11" t="s">
        <v>565</v>
      </c>
      <c r="B63" s="41" t="s">
        <v>566</v>
      </c>
      <c r="C63" s="13">
        <v>500</v>
      </c>
      <c r="D63" s="13">
        <v>0</v>
      </c>
      <c r="E63" s="14"/>
      <c r="F63" s="13">
        <v>500</v>
      </c>
      <c r="G63" s="13">
        <v>0</v>
      </c>
      <c r="H63" s="13">
        <v>4239</v>
      </c>
      <c r="I63" s="13">
        <v>4239</v>
      </c>
      <c r="J63" s="14"/>
      <c r="K63" s="13">
        <v>4500</v>
      </c>
      <c r="M63" s="22" t="s">
        <v>988</v>
      </c>
    </row>
    <row r="64" spans="1:17" s="3" customFormat="1" ht="15.75" customHeight="1" thickBot="1" x14ac:dyDescent="0.3">
      <c r="A64" s="185" t="s">
        <v>787</v>
      </c>
      <c r="B64" s="185"/>
      <c r="C64" s="17">
        <f>SUM(C55:C63)</f>
        <v>18000</v>
      </c>
      <c r="D64" s="17">
        <f t="shared" ref="D64:K64" si="10">SUM(D55:D63)</f>
        <v>9338.0400000000009</v>
      </c>
      <c r="E64" s="18"/>
      <c r="F64" s="17">
        <f>SUM(F55:F63)</f>
        <v>14750</v>
      </c>
      <c r="G64" s="17">
        <f t="shared" si="10"/>
        <v>0</v>
      </c>
      <c r="H64" s="17">
        <f t="shared" si="10"/>
        <v>11360.13</v>
      </c>
      <c r="I64" s="17">
        <f t="shared" si="10"/>
        <v>18564.150000000001</v>
      </c>
      <c r="J64" s="18"/>
      <c r="K64" s="17">
        <f t="shared" si="10"/>
        <v>18650</v>
      </c>
      <c r="L64" s="67"/>
      <c r="M64" s="44"/>
      <c r="N64" s="44"/>
      <c r="O64" s="44"/>
      <c r="P64" s="44"/>
      <c r="Q64" s="44"/>
    </row>
    <row r="65" spans="1:17" s="9" customFormat="1" ht="24.95" customHeight="1" thickTop="1" x14ac:dyDescent="0.25">
      <c r="A65" s="196"/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</row>
    <row r="66" spans="1:17" ht="15" customHeight="1" x14ac:dyDescent="0.25">
      <c r="A66" s="186" t="s">
        <v>791</v>
      </c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</row>
    <row r="67" spans="1:17" ht="15" customHeight="1" x14ac:dyDescent="0.25">
      <c r="A67" s="11" t="s">
        <v>567</v>
      </c>
      <c r="B67" s="41" t="s">
        <v>568</v>
      </c>
      <c r="C67" s="13">
        <v>0</v>
      </c>
      <c r="D67" s="13">
        <v>0</v>
      </c>
      <c r="E67" s="14"/>
      <c r="F67" s="13">
        <v>0</v>
      </c>
      <c r="G67" s="13">
        <v>0</v>
      </c>
      <c r="H67" s="13">
        <v>0</v>
      </c>
      <c r="I67" s="13">
        <v>0</v>
      </c>
      <c r="J67" s="14"/>
      <c r="K67" s="13">
        <v>0</v>
      </c>
      <c r="L67" s="24"/>
    </row>
    <row r="68" spans="1:17" s="3" customFormat="1" ht="15.75" customHeight="1" thickBot="1" x14ac:dyDescent="0.3">
      <c r="A68" s="185" t="s">
        <v>792</v>
      </c>
      <c r="B68" s="185"/>
      <c r="C68" s="17">
        <f>SUM(C67)</f>
        <v>0</v>
      </c>
      <c r="D68" s="17">
        <f t="shared" ref="D68:K68" si="11">SUM(D67)</f>
        <v>0</v>
      </c>
      <c r="E68" s="18"/>
      <c r="F68" s="17">
        <f t="shared" si="11"/>
        <v>0</v>
      </c>
      <c r="G68" s="17">
        <f t="shared" si="11"/>
        <v>0</v>
      </c>
      <c r="H68" s="17">
        <f t="shared" si="11"/>
        <v>0</v>
      </c>
      <c r="I68" s="17">
        <f t="shared" si="11"/>
        <v>0</v>
      </c>
      <c r="J68" s="18"/>
      <c r="K68" s="17">
        <f t="shared" si="11"/>
        <v>0</v>
      </c>
      <c r="L68" s="67"/>
      <c r="M68" s="44"/>
      <c r="N68" s="44"/>
      <c r="O68" s="44"/>
      <c r="P68" s="44"/>
      <c r="Q68" s="44"/>
    </row>
    <row r="69" spans="1:17" s="9" customFormat="1" ht="24.95" customHeight="1" thickTop="1" x14ac:dyDescent="0.25">
      <c r="A69" s="196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</row>
    <row r="70" spans="1:17" ht="15" customHeight="1" x14ac:dyDescent="0.25">
      <c r="A70" s="186" t="s">
        <v>836</v>
      </c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</row>
    <row r="71" spans="1:17" ht="15" customHeight="1" x14ac:dyDescent="0.25">
      <c r="A71" s="11" t="s">
        <v>569</v>
      </c>
      <c r="B71" s="41" t="s">
        <v>570</v>
      </c>
      <c r="C71" s="13">
        <v>0</v>
      </c>
      <c r="D71" s="13">
        <v>0</v>
      </c>
      <c r="E71" s="14"/>
      <c r="F71" s="13">
        <v>0</v>
      </c>
      <c r="G71" s="13">
        <v>0</v>
      </c>
      <c r="H71" s="13">
        <v>0</v>
      </c>
      <c r="I71" s="13">
        <v>0</v>
      </c>
      <c r="J71" s="14"/>
      <c r="K71" s="13">
        <v>0</v>
      </c>
      <c r="L71" s="24"/>
    </row>
    <row r="72" spans="1:17" s="3" customFormat="1" ht="15.75" customHeight="1" thickBot="1" x14ac:dyDescent="0.3">
      <c r="A72" s="185" t="s">
        <v>837</v>
      </c>
      <c r="B72" s="185"/>
      <c r="C72" s="17">
        <f>SUM(C71)</f>
        <v>0</v>
      </c>
      <c r="D72" s="17">
        <f t="shared" ref="D72:K72" si="12">SUM(D71)</f>
        <v>0</v>
      </c>
      <c r="E72" s="18"/>
      <c r="F72" s="17">
        <f t="shared" si="12"/>
        <v>0</v>
      </c>
      <c r="G72" s="17">
        <f t="shared" si="12"/>
        <v>0</v>
      </c>
      <c r="H72" s="17">
        <f t="shared" si="12"/>
        <v>0</v>
      </c>
      <c r="I72" s="17">
        <f t="shared" si="12"/>
        <v>0</v>
      </c>
      <c r="J72" s="18"/>
      <c r="K72" s="17">
        <f t="shared" si="12"/>
        <v>0</v>
      </c>
      <c r="L72" s="67"/>
      <c r="M72" s="44"/>
      <c r="N72" s="44"/>
      <c r="O72" s="44"/>
      <c r="P72" s="44"/>
      <c r="Q72" s="44"/>
    </row>
    <row r="73" spans="1:17" s="9" customFormat="1" ht="24.95" customHeight="1" thickTop="1" x14ac:dyDescent="0.25">
      <c r="A73" s="196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</row>
    <row r="74" spans="1:17" ht="15.75" customHeight="1" thickBot="1" x14ac:dyDescent="0.3">
      <c r="A74" s="183" t="s">
        <v>664</v>
      </c>
      <c r="B74" s="183"/>
      <c r="C74" s="112">
        <f>C21+C38+C45+C52+C64+C68+C72</f>
        <v>72189</v>
      </c>
      <c r="D74" s="112">
        <f>D21+D38+D45+D52+D64+D68+D72</f>
        <v>98021.91</v>
      </c>
      <c r="E74" s="114"/>
      <c r="F74" s="112">
        <f>F21+F25+F38+F45+F52+F64+F68+F72</f>
        <v>201004</v>
      </c>
      <c r="G74" s="112">
        <f>G21+G25+G38+G45+G52+G64+G68+G72</f>
        <v>0</v>
      </c>
      <c r="H74" s="112">
        <f>H21+H25+H38+H45+H52+H64+H68+H72</f>
        <v>139278.29999999999</v>
      </c>
      <c r="I74" s="112">
        <f>I21+I25+I38+I45+I52+I64+I68+I72</f>
        <v>189492.89497842104</v>
      </c>
      <c r="J74" s="114"/>
      <c r="K74" s="112">
        <f>K21+K38+K45+K52+K64+K68+K72</f>
        <v>226165</v>
      </c>
      <c r="L74" s="24"/>
    </row>
    <row r="75" spans="1:17" ht="15" customHeight="1" thickTop="1" x14ac:dyDescent="0.25">
      <c r="C75" s="56"/>
      <c r="D75" s="56"/>
      <c r="E75" s="56"/>
      <c r="F75" s="56"/>
      <c r="G75" s="56"/>
      <c r="H75" s="56"/>
      <c r="I75" s="56"/>
      <c r="J75" s="56"/>
      <c r="K75" s="56"/>
    </row>
    <row r="76" spans="1:17" ht="15" customHeight="1" x14ac:dyDescent="0.25">
      <c r="C76" s="56"/>
      <c r="D76" s="56"/>
      <c r="E76" s="56"/>
      <c r="F76" s="56"/>
      <c r="G76" s="56"/>
      <c r="H76" s="56"/>
      <c r="I76" s="56"/>
      <c r="J76" s="56"/>
      <c r="K76" s="56"/>
    </row>
    <row r="77" spans="1:17" ht="15" customHeight="1" x14ac:dyDescent="0.25">
      <c r="C77" s="56"/>
      <c r="D77" s="56"/>
      <c r="E77" s="56"/>
      <c r="F77" s="56"/>
      <c r="G77" s="56"/>
      <c r="H77" s="56"/>
      <c r="I77" s="56"/>
      <c r="J77" s="56"/>
      <c r="K77" s="56"/>
    </row>
    <row r="78" spans="1:17" ht="15" customHeight="1" x14ac:dyDescent="0.25">
      <c r="C78" s="56"/>
      <c r="D78" s="56"/>
      <c r="E78" s="56"/>
      <c r="F78" s="56"/>
      <c r="G78" s="56"/>
      <c r="H78" s="56"/>
      <c r="I78" s="56"/>
      <c r="J78" s="56"/>
      <c r="K78" s="56"/>
    </row>
    <row r="79" spans="1:17" ht="15" customHeight="1" x14ac:dyDescent="0.25">
      <c r="C79" s="56"/>
      <c r="D79" s="56"/>
      <c r="E79" s="56"/>
      <c r="F79" s="56"/>
      <c r="G79" s="56"/>
      <c r="H79" s="56"/>
      <c r="I79" s="56"/>
      <c r="J79" s="56"/>
      <c r="K79" s="56"/>
    </row>
    <row r="80" spans="1:17" ht="15" customHeight="1" x14ac:dyDescent="0.25">
      <c r="C80" s="56"/>
      <c r="D80" s="56"/>
      <c r="E80" s="56"/>
      <c r="F80" s="56"/>
      <c r="G80" s="56"/>
      <c r="H80" s="56"/>
      <c r="I80" s="56"/>
      <c r="J80" s="56"/>
      <c r="K80" s="56"/>
    </row>
    <row r="81" spans="3:11" ht="15" customHeight="1" x14ac:dyDescent="0.25">
      <c r="C81" s="56"/>
      <c r="D81" s="56"/>
      <c r="E81" s="56"/>
      <c r="F81" s="56"/>
      <c r="G81" s="56"/>
      <c r="H81" s="56"/>
      <c r="I81" s="56"/>
      <c r="J81" s="56"/>
      <c r="K81" s="56"/>
    </row>
    <row r="82" spans="3:11" ht="15" customHeight="1" x14ac:dyDescent="0.25">
      <c r="C82" s="56"/>
      <c r="D82" s="56"/>
      <c r="E82" s="56"/>
      <c r="F82" s="56"/>
      <c r="G82" s="56"/>
      <c r="H82" s="56"/>
      <c r="I82" s="56"/>
      <c r="J82" s="56"/>
      <c r="K82" s="56"/>
    </row>
    <row r="83" spans="3:11" ht="15" customHeight="1" x14ac:dyDescent="0.25">
      <c r="C83" s="56"/>
      <c r="D83" s="56"/>
      <c r="E83" s="56"/>
      <c r="F83" s="56"/>
      <c r="G83" s="56"/>
      <c r="H83" s="56"/>
      <c r="I83" s="56"/>
      <c r="J83" s="56"/>
      <c r="K83" s="56"/>
    </row>
    <row r="84" spans="3:11" ht="15" customHeight="1" x14ac:dyDescent="0.25">
      <c r="C84" s="56"/>
      <c r="D84" s="56"/>
      <c r="E84" s="56"/>
      <c r="F84" s="56"/>
      <c r="G84" s="56"/>
      <c r="H84" s="56"/>
      <c r="I84" s="56"/>
      <c r="J84" s="56"/>
      <c r="K84" s="56"/>
    </row>
    <row r="85" spans="3:11" ht="15" customHeight="1" x14ac:dyDescent="0.25">
      <c r="C85" s="56"/>
      <c r="D85" s="56"/>
      <c r="E85" s="56"/>
      <c r="F85" s="56"/>
      <c r="G85" s="56"/>
      <c r="H85" s="56"/>
      <c r="I85" s="56"/>
      <c r="J85" s="56"/>
      <c r="K85" s="56"/>
    </row>
    <row r="86" spans="3:11" ht="15" customHeight="1" x14ac:dyDescent="0.25"/>
    <row r="87" spans="3:11" ht="15" customHeight="1" x14ac:dyDescent="0.25"/>
    <row r="88" spans="3:11" ht="15" customHeight="1" x14ac:dyDescent="0.25"/>
    <row r="89" spans="3:11" ht="15" customHeight="1" x14ac:dyDescent="0.25"/>
    <row r="90" spans="3:11" ht="15" customHeight="1" x14ac:dyDescent="0.25"/>
    <row r="91" spans="3:11" ht="15" customHeight="1" x14ac:dyDescent="0.25"/>
    <row r="92" spans="3:11" ht="15" customHeight="1" x14ac:dyDescent="0.25"/>
    <row r="93" spans="3:11" ht="15" customHeight="1" x14ac:dyDescent="0.25"/>
    <row r="94" spans="3:11" ht="15" customHeight="1" x14ac:dyDescent="0.25"/>
    <row r="95" spans="3:11" ht="15" customHeight="1" x14ac:dyDescent="0.25"/>
    <row r="96" spans="3:11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</sheetData>
  <mergeCells count="35">
    <mergeCell ref="A22:M22"/>
    <mergeCell ref="A23:M23"/>
    <mergeCell ref="A25:B25"/>
    <mergeCell ref="A72:B72"/>
    <mergeCell ref="A39:M39"/>
    <mergeCell ref="A46:M46"/>
    <mergeCell ref="A26:M26"/>
    <mergeCell ref="A74:B74"/>
    <mergeCell ref="A1:M1"/>
    <mergeCell ref="A2:M2"/>
    <mergeCell ref="A3:M3"/>
    <mergeCell ref="A4:M4"/>
    <mergeCell ref="M5:M6"/>
    <mergeCell ref="A5:B6"/>
    <mergeCell ref="A65:M65"/>
    <mergeCell ref="A69:M69"/>
    <mergeCell ref="A7:M7"/>
    <mergeCell ref="A8:M8"/>
    <mergeCell ref="A12:M12"/>
    <mergeCell ref="A21:B21"/>
    <mergeCell ref="A53:M53"/>
    <mergeCell ref="C5:D5"/>
    <mergeCell ref="F5:I5"/>
    <mergeCell ref="A73:M73"/>
    <mergeCell ref="A27:M27"/>
    <mergeCell ref="A38:B38"/>
    <mergeCell ref="A40:M40"/>
    <mergeCell ref="A45:B45"/>
    <mergeCell ref="A47:M47"/>
    <mergeCell ref="A52:B52"/>
    <mergeCell ref="A54:M54"/>
    <mergeCell ref="A64:B64"/>
    <mergeCell ref="A66:M66"/>
    <mergeCell ref="A68:B68"/>
    <mergeCell ref="A70:M70"/>
  </mergeCells>
  <printOptions horizontalCentered="1"/>
  <pageMargins left="0" right="0" top="0.75" bottom="0.75" header="0.3" footer="0.3"/>
  <pageSetup scale="61" fitToHeight="0" orientation="landscape" r:id="rId1"/>
  <headerFooter>
    <oddFooter>&amp;L&amp;D&amp;CWorksheet
Page &amp;P&amp;R&amp;T</oddFooter>
  </headerFooter>
  <rowBreaks count="1" manualBreakCount="1">
    <brk id="6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26B8-6ED7-4A6F-9711-6D256A84314C}">
  <sheetPr>
    <pageSetUpPr fitToPage="1"/>
  </sheetPr>
  <dimension ref="A1:Q124"/>
  <sheetViews>
    <sheetView topLeftCell="A7" zoomScale="90" zoomScaleNormal="90" workbookViewId="0">
      <selection activeCell="K18" sqref="K18"/>
    </sheetView>
  </sheetViews>
  <sheetFormatPr defaultRowHeight="15" x14ac:dyDescent="0.25"/>
  <cols>
    <col min="1" max="1" width="10.42578125" style="20" customWidth="1"/>
    <col min="2" max="2" width="50.7109375" style="20" customWidth="1"/>
    <col min="3" max="4" width="18.7109375" style="29" customWidth="1"/>
    <col min="5" max="5" width="3.7109375" style="29" customWidth="1"/>
    <col min="6" max="9" width="18.7109375" style="29" customWidth="1"/>
    <col min="10" max="10" width="3.7109375" style="29" customWidth="1"/>
    <col min="11" max="11" width="18.7109375" style="29" customWidth="1"/>
    <col min="12" max="12" width="3.7109375" style="65" customWidth="1"/>
    <col min="13" max="13" width="60.7109375" style="20" customWidth="1"/>
    <col min="14" max="17" width="9.140625" style="20"/>
  </cols>
  <sheetData>
    <row r="1" spans="1:13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3" s="7" customFormat="1" ht="18.75" x14ac:dyDescent="0.3">
      <c r="A3" s="189" t="s">
        <v>890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s="20" customFormat="1" ht="15.75" customHeight="1" x14ac:dyDescent="0.2">
      <c r="A5" s="183" t="s">
        <v>919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3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955</v>
      </c>
      <c r="J6" s="49"/>
      <c r="K6" s="50" t="s">
        <v>4</v>
      </c>
      <c r="L6" s="49"/>
      <c r="M6" s="192"/>
    </row>
    <row r="7" spans="1:13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3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s="20" customFormat="1" ht="15" customHeight="1" x14ac:dyDescent="0.2">
      <c r="A9" s="11" t="s">
        <v>0</v>
      </c>
      <c r="B9" s="37" t="s">
        <v>160</v>
      </c>
      <c r="C9" s="14" t="s">
        <v>0</v>
      </c>
      <c r="D9" s="13" t="s">
        <v>0</v>
      </c>
      <c r="E9" s="14"/>
      <c r="F9" s="13"/>
      <c r="G9" s="23"/>
      <c r="H9" s="13"/>
      <c r="I9" s="14"/>
      <c r="J9" s="14"/>
      <c r="K9" s="13"/>
      <c r="L9" s="14"/>
    </row>
    <row r="10" spans="1:13" ht="15" customHeight="1" x14ac:dyDescent="0.25">
      <c r="A10" s="11" t="s">
        <v>572</v>
      </c>
      <c r="B10" s="41" t="s">
        <v>523</v>
      </c>
      <c r="C10" s="13">
        <v>24000</v>
      </c>
      <c r="D10" s="13">
        <v>19646.13</v>
      </c>
      <c r="E10" s="14"/>
      <c r="F10" s="13">
        <v>25000</v>
      </c>
      <c r="G10" s="13">
        <v>0</v>
      </c>
      <c r="H10" s="13">
        <v>23471</v>
      </c>
      <c r="I10" s="13">
        <v>23471</v>
      </c>
      <c r="J10" s="14"/>
      <c r="K10" s="13">
        <v>25000</v>
      </c>
      <c r="L10" s="24" t="s">
        <v>0</v>
      </c>
    </row>
    <row r="11" spans="1:13" ht="15.75" customHeight="1" thickBot="1" x14ac:dyDescent="0.3">
      <c r="A11" s="11"/>
      <c r="B11" s="37" t="s">
        <v>270</v>
      </c>
      <c r="C11" s="15">
        <f>SUM(C10)</f>
        <v>24000</v>
      </c>
      <c r="D11" s="15">
        <f t="shared" ref="D11" si="0">SUM(D10)</f>
        <v>19646.13</v>
      </c>
      <c r="E11" s="14"/>
      <c r="F11" s="15">
        <f>SUM(F9:F10)</f>
        <v>25000</v>
      </c>
      <c r="G11" s="15">
        <f t="shared" ref="G11:K11" si="1">SUM(G9:G10)</f>
        <v>0</v>
      </c>
      <c r="H11" s="15">
        <f t="shared" si="1"/>
        <v>23471</v>
      </c>
      <c r="I11" s="15">
        <f t="shared" si="1"/>
        <v>23471</v>
      </c>
      <c r="J11" s="14"/>
      <c r="K11" s="15">
        <f t="shared" si="1"/>
        <v>25000</v>
      </c>
      <c r="L11" s="24"/>
    </row>
    <row r="12" spans="1:13" s="9" customFormat="1" ht="9.9499999999999993" customHeight="1" thickTop="1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3" ht="15" customHeight="1" x14ac:dyDescent="0.25">
      <c r="A13" s="11"/>
      <c r="B13" s="37" t="s">
        <v>170</v>
      </c>
      <c r="C13" s="28"/>
      <c r="D13" s="28"/>
      <c r="E13" s="28"/>
      <c r="F13" s="28"/>
      <c r="G13" s="28"/>
      <c r="H13" s="28"/>
      <c r="I13" s="28"/>
      <c r="J13" s="28"/>
      <c r="K13" s="28"/>
      <c r="L13" s="24"/>
    </row>
    <row r="14" spans="1:13" ht="15" customHeight="1" x14ac:dyDescent="0.25">
      <c r="A14" s="11" t="s">
        <v>891</v>
      </c>
      <c r="B14" s="41" t="s">
        <v>187</v>
      </c>
      <c r="C14" s="13">
        <v>0</v>
      </c>
      <c r="D14" s="13">
        <v>0</v>
      </c>
      <c r="E14" s="14"/>
      <c r="F14" s="13">
        <v>0</v>
      </c>
      <c r="G14" s="28">
        <v>0</v>
      </c>
      <c r="H14" s="13">
        <v>0</v>
      </c>
      <c r="I14" s="13">
        <v>0</v>
      </c>
      <c r="J14" s="14"/>
      <c r="K14" s="13">
        <v>0</v>
      </c>
      <c r="L14" s="24"/>
    </row>
    <row r="15" spans="1:13" ht="15" customHeight="1" x14ac:dyDescent="0.25">
      <c r="A15" s="11" t="s">
        <v>573</v>
      </c>
      <c r="B15" s="41" t="s">
        <v>172</v>
      </c>
      <c r="C15" s="13">
        <v>1836</v>
      </c>
      <c r="D15" s="13">
        <v>1330.29</v>
      </c>
      <c r="E15" s="14"/>
      <c r="F15" s="13">
        <v>1913</v>
      </c>
      <c r="G15" s="28">
        <v>0</v>
      </c>
      <c r="H15" s="13">
        <v>1795.53</v>
      </c>
      <c r="I15" s="13">
        <v>1795.53</v>
      </c>
      <c r="J15" s="14"/>
      <c r="K15" s="13">
        <v>1925</v>
      </c>
      <c r="L15" s="24"/>
    </row>
    <row r="16" spans="1:13" ht="15" customHeight="1" x14ac:dyDescent="0.25">
      <c r="A16" s="11" t="s">
        <v>574</v>
      </c>
      <c r="B16" s="41" t="s">
        <v>190</v>
      </c>
      <c r="C16" s="13">
        <v>0</v>
      </c>
      <c r="D16" s="13">
        <v>0</v>
      </c>
      <c r="E16" s="14"/>
      <c r="F16" s="13">
        <v>100</v>
      </c>
      <c r="G16" s="28">
        <v>0</v>
      </c>
      <c r="H16" s="13">
        <v>84.7</v>
      </c>
      <c r="I16" s="13">
        <v>84.7</v>
      </c>
      <c r="J16" s="14"/>
      <c r="K16" s="13">
        <v>0</v>
      </c>
      <c r="L16" s="24"/>
      <c r="M16" s="22"/>
    </row>
    <row r="17" spans="1:17" ht="15" customHeight="1" x14ac:dyDescent="0.25">
      <c r="A17" s="11" t="s">
        <v>575</v>
      </c>
      <c r="B17" s="41" t="s">
        <v>273</v>
      </c>
      <c r="C17" s="13">
        <v>0</v>
      </c>
      <c r="D17" s="13">
        <v>0</v>
      </c>
      <c r="E17" s="14"/>
      <c r="F17" s="13">
        <v>0</v>
      </c>
      <c r="G17" s="28">
        <v>0</v>
      </c>
      <c r="H17" s="13">
        <v>0</v>
      </c>
      <c r="I17" s="13">
        <v>0</v>
      </c>
      <c r="J17" s="14"/>
      <c r="K17" s="13">
        <v>0</v>
      </c>
      <c r="L17" s="24"/>
      <c r="M17" s="22"/>
    </row>
    <row r="18" spans="1:17" ht="15" customHeight="1" x14ac:dyDescent="0.25">
      <c r="A18" s="11" t="s">
        <v>892</v>
      </c>
      <c r="B18" s="41" t="s">
        <v>194</v>
      </c>
      <c r="C18" s="13">
        <v>0</v>
      </c>
      <c r="D18" s="13">
        <v>0</v>
      </c>
      <c r="E18" s="14"/>
      <c r="F18" s="13">
        <v>0</v>
      </c>
      <c r="G18" s="28">
        <v>0</v>
      </c>
      <c r="H18" s="13">
        <v>0</v>
      </c>
      <c r="I18" s="13">
        <v>0</v>
      </c>
      <c r="J18" s="14"/>
      <c r="K18" s="13">
        <v>0</v>
      </c>
      <c r="L18" s="24"/>
      <c r="M18" s="22"/>
    </row>
    <row r="19" spans="1:17" ht="15.75" customHeight="1" thickBot="1" x14ac:dyDescent="0.3">
      <c r="A19" s="11"/>
      <c r="B19" s="37" t="s">
        <v>386</v>
      </c>
      <c r="C19" s="15">
        <f>SUM(C14:C18)</f>
        <v>1836</v>
      </c>
      <c r="D19" s="15">
        <f t="shared" ref="D19:K19" si="2">SUM(D14:D18)</f>
        <v>1330.29</v>
      </c>
      <c r="E19" s="14"/>
      <c r="F19" s="15">
        <f t="shared" si="2"/>
        <v>2013</v>
      </c>
      <c r="G19" s="15">
        <f t="shared" si="2"/>
        <v>0</v>
      </c>
      <c r="H19" s="15">
        <f t="shared" si="2"/>
        <v>1880.23</v>
      </c>
      <c r="I19" s="15">
        <f t="shared" si="2"/>
        <v>1880.23</v>
      </c>
      <c r="J19" s="14"/>
      <c r="K19" s="15">
        <f t="shared" si="2"/>
        <v>1925</v>
      </c>
      <c r="L19" s="24"/>
    </row>
    <row r="20" spans="1:17" s="3" customFormat="1" ht="15.75" customHeight="1" thickTop="1" thickBot="1" x14ac:dyDescent="0.3">
      <c r="A20" s="185" t="s">
        <v>777</v>
      </c>
      <c r="B20" s="185"/>
      <c r="C20" s="17">
        <f>C11+C19</f>
        <v>25836</v>
      </c>
      <c r="D20" s="17">
        <f>D11+D19</f>
        <v>20976.420000000002</v>
      </c>
      <c r="E20" s="18"/>
      <c r="F20" s="17">
        <f>F11+F19</f>
        <v>27013</v>
      </c>
      <c r="G20" s="17">
        <f t="shared" ref="G20:I20" si="3">G11+G19</f>
        <v>0</v>
      </c>
      <c r="H20" s="17">
        <f t="shared" si="3"/>
        <v>25351.23</v>
      </c>
      <c r="I20" s="17">
        <f t="shared" si="3"/>
        <v>25351.23</v>
      </c>
      <c r="J20" s="18"/>
      <c r="K20" s="17">
        <f>K11+K19</f>
        <v>26925</v>
      </c>
      <c r="L20" s="67"/>
      <c r="M20" s="44"/>
      <c r="N20" s="44"/>
      <c r="O20" s="44"/>
      <c r="P20" s="44"/>
      <c r="Q20" s="44"/>
    </row>
    <row r="21" spans="1:17" s="9" customFormat="1" ht="24.95" customHeight="1" thickTop="1" x14ac:dyDescent="0.25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</row>
    <row r="22" spans="1:17" ht="15" customHeight="1" x14ac:dyDescent="0.25">
      <c r="A22" s="186" t="s">
        <v>808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17" ht="15" customHeight="1" x14ac:dyDescent="0.25">
      <c r="A23" s="11" t="s">
        <v>893</v>
      </c>
      <c r="B23" s="41" t="s">
        <v>343</v>
      </c>
      <c r="C23" s="83">
        <v>0</v>
      </c>
      <c r="D23" s="83">
        <v>0</v>
      </c>
      <c r="E23" s="113"/>
      <c r="F23" s="83">
        <v>0</v>
      </c>
      <c r="G23" s="83">
        <v>0</v>
      </c>
      <c r="H23" s="13">
        <v>1050</v>
      </c>
      <c r="I23" s="13">
        <v>1050</v>
      </c>
      <c r="J23" s="14"/>
      <c r="K23" s="13">
        <v>0</v>
      </c>
    </row>
    <row r="24" spans="1:17" s="3" customFormat="1" ht="15.75" customHeight="1" thickBot="1" x14ac:dyDescent="0.3">
      <c r="A24" s="185" t="s">
        <v>809</v>
      </c>
      <c r="B24" s="185"/>
      <c r="C24" s="25">
        <f>SUM(C23)</f>
        <v>0</v>
      </c>
      <c r="D24" s="25">
        <f t="shared" ref="D24:K24" si="4">SUM(D23)</f>
        <v>0</v>
      </c>
      <c r="E24" s="26"/>
      <c r="F24" s="25">
        <f t="shared" si="4"/>
        <v>0</v>
      </c>
      <c r="G24" s="25">
        <f t="shared" si="4"/>
        <v>0</v>
      </c>
      <c r="H24" s="25">
        <f t="shared" si="4"/>
        <v>1050</v>
      </c>
      <c r="I24" s="25">
        <f t="shared" si="4"/>
        <v>1050</v>
      </c>
      <c r="J24" s="26"/>
      <c r="K24" s="25">
        <f t="shared" si="4"/>
        <v>0</v>
      </c>
      <c r="L24" s="106"/>
      <c r="M24" s="44"/>
      <c r="N24" s="44"/>
      <c r="O24" s="44"/>
      <c r="P24" s="44"/>
      <c r="Q24" s="44"/>
    </row>
    <row r="25" spans="1:17" s="9" customFormat="1" ht="24.95" customHeight="1" thickTop="1" x14ac:dyDescent="0.2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</row>
    <row r="26" spans="1:17" ht="15" customHeight="1" x14ac:dyDescent="0.25">
      <c r="A26" s="186" t="s">
        <v>779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1:17" ht="15" customHeight="1" x14ac:dyDescent="0.25">
      <c r="A27" s="11" t="s">
        <v>576</v>
      </c>
      <c r="B27" s="41" t="s">
        <v>577</v>
      </c>
      <c r="C27" s="13">
        <v>450</v>
      </c>
      <c r="D27" s="13">
        <v>0</v>
      </c>
      <c r="E27" s="14"/>
      <c r="F27" s="13">
        <v>450</v>
      </c>
      <c r="G27" s="13">
        <v>0</v>
      </c>
      <c r="H27" s="13">
        <v>557.51</v>
      </c>
      <c r="I27" s="13">
        <v>557.51</v>
      </c>
      <c r="J27" s="14"/>
      <c r="K27" s="13">
        <v>560</v>
      </c>
      <c r="L27" s="14"/>
    </row>
    <row r="28" spans="1:17" ht="15" customHeight="1" x14ac:dyDescent="0.25">
      <c r="A28" s="11" t="s">
        <v>578</v>
      </c>
      <c r="B28" s="41" t="s">
        <v>894</v>
      </c>
      <c r="C28" s="13">
        <v>5000</v>
      </c>
      <c r="D28" s="13">
        <v>4616.49</v>
      </c>
      <c r="E28" s="14"/>
      <c r="F28" s="13">
        <v>4990</v>
      </c>
      <c r="G28" s="13">
        <v>0</v>
      </c>
      <c r="H28" s="13">
        <v>2237.56</v>
      </c>
      <c r="I28" s="13">
        <f>(H28/9)*12</f>
        <v>2983.4133333333334</v>
      </c>
      <c r="J28" s="14"/>
      <c r="K28" s="13">
        <v>3135</v>
      </c>
      <c r="L28" s="14"/>
      <c r="M28" s="20" t="s">
        <v>968</v>
      </c>
    </row>
    <row r="29" spans="1:17" ht="15" customHeight="1" x14ac:dyDescent="0.25">
      <c r="A29" s="11" t="s">
        <v>579</v>
      </c>
      <c r="B29" s="41" t="s">
        <v>895</v>
      </c>
      <c r="C29" s="13">
        <v>6000</v>
      </c>
      <c r="D29" s="13">
        <v>3291.07</v>
      </c>
      <c r="E29" s="14"/>
      <c r="F29" s="13">
        <v>3460</v>
      </c>
      <c r="G29" s="13">
        <v>0</v>
      </c>
      <c r="H29" s="13">
        <v>3352.54</v>
      </c>
      <c r="I29" s="13">
        <f t="shared" ref="I29:I32" si="5">(H29/9)*12</f>
        <v>4470.0533333333333</v>
      </c>
      <c r="J29" s="14"/>
      <c r="K29" s="13">
        <v>4695</v>
      </c>
      <c r="L29" s="14"/>
      <c r="M29" s="20" t="s">
        <v>968</v>
      </c>
    </row>
    <row r="30" spans="1:17" ht="15" customHeight="1" x14ac:dyDescent="0.25">
      <c r="A30" s="11" t="s">
        <v>896</v>
      </c>
      <c r="B30" s="41" t="s">
        <v>675</v>
      </c>
      <c r="C30" s="13">
        <v>0</v>
      </c>
      <c r="D30" s="13">
        <v>65</v>
      </c>
      <c r="E30" s="14"/>
      <c r="F30" s="13">
        <v>76</v>
      </c>
      <c r="G30" s="13">
        <v>0</v>
      </c>
      <c r="H30" s="13">
        <v>76</v>
      </c>
      <c r="I30" s="13">
        <v>76</v>
      </c>
      <c r="J30" s="14"/>
      <c r="K30" s="13">
        <v>100</v>
      </c>
      <c r="L30" s="24"/>
    </row>
    <row r="31" spans="1:17" ht="15" customHeight="1" x14ac:dyDescent="0.25">
      <c r="A31" s="11" t="s">
        <v>580</v>
      </c>
      <c r="B31" s="41" t="s">
        <v>239</v>
      </c>
      <c r="C31" s="13">
        <v>0</v>
      </c>
      <c r="D31" s="13">
        <v>731.2</v>
      </c>
      <c r="E31" s="14"/>
      <c r="F31" s="13">
        <v>750</v>
      </c>
      <c r="G31" s="13">
        <v>0</v>
      </c>
      <c r="H31" s="13">
        <v>480.72</v>
      </c>
      <c r="I31" s="13">
        <f t="shared" si="5"/>
        <v>640.96</v>
      </c>
      <c r="J31" s="14"/>
      <c r="K31" s="13">
        <v>500</v>
      </c>
      <c r="L31" s="24"/>
      <c r="M31" s="169" t="s">
        <v>991</v>
      </c>
    </row>
    <row r="32" spans="1:17" ht="15" customHeight="1" x14ac:dyDescent="0.25">
      <c r="A32" s="11" t="s">
        <v>897</v>
      </c>
      <c r="B32" s="41" t="s">
        <v>248</v>
      </c>
      <c r="C32" s="13">
        <v>0</v>
      </c>
      <c r="D32" s="13">
        <v>0</v>
      </c>
      <c r="E32" s="14"/>
      <c r="F32" s="13">
        <v>100</v>
      </c>
      <c r="G32" s="13">
        <v>0</v>
      </c>
      <c r="H32" s="13">
        <v>43.5</v>
      </c>
      <c r="I32" s="13">
        <f t="shared" si="5"/>
        <v>58</v>
      </c>
      <c r="J32" s="14"/>
      <c r="K32" s="13">
        <v>1000</v>
      </c>
      <c r="L32" s="24"/>
    </row>
    <row r="33" spans="1:17" s="3" customFormat="1" ht="15.75" customHeight="1" thickBot="1" x14ac:dyDescent="0.3">
      <c r="A33" s="185" t="s">
        <v>780</v>
      </c>
      <c r="B33" s="185"/>
      <c r="C33" s="17">
        <f>SUM(C27:C32)</f>
        <v>11450</v>
      </c>
      <c r="D33" s="17">
        <f>SUM(D27:D32)</f>
        <v>8703.76</v>
      </c>
      <c r="E33" s="18"/>
      <c r="F33" s="17">
        <f>SUM(F27:F32)</f>
        <v>9826</v>
      </c>
      <c r="G33" s="17">
        <f>SUM(G27:G32)</f>
        <v>0</v>
      </c>
      <c r="H33" s="17">
        <f>SUM(H27:H32)</f>
        <v>6747.83</v>
      </c>
      <c r="I33" s="17">
        <f>SUM(I27:I32)</f>
        <v>8785.9366666666665</v>
      </c>
      <c r="J33" s="18"/>
      <c r="K33" s="17">
        <f>SUM(K27:K32)</f>
        <v>9990</v>
      </c>
      <c r="L33" s="67"/>
      <c r="M33" s="44"/>
      <c r="N33" s="44"/>
      <c r="O33" s="44"/>
      <c r="P33" s="44"/>
      <c r="Q33" s="44"/>
    </row>
    <row r="34" spans="1:17" s="9" customFormat="1" ht="24.95" customHeight="1" thickTop="1" x14ac:dyDescent="0.25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</row>
    <row r="35" spans="1:17" ht="15" customHeight="1" x14ac:dyDescent="0.25">
      <c r="A35" s="186" t="s">
        <v>782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</row>
    <row r="36" spans="1:17" ht="15" customHeight="1" x14ac:dyDescent="0.25">
      <c r="A36" s="11" t="s">
        <v>581</v>
      </c>
      <c r="B36" s="41" t="s">
        <v>898</v>
      </c>
      <c r="C36" s="13">
        <v>20000</v>
      </c>
      <c r="D36" s="13">
        <v>18513.14</v>
      </c>
      <c r="E36" s="14"/>
      <c r="F36" s="13">
        <v>20000</v>
      </c>
      <c r="G36" s="13">
        <v>0</v>
      </c>
      <c r="H36" s="13">
        <v>25074.05</v>
      </c>
      <c r="I36" s="13">
        <v>25074.05</v>
      </c>
      <c r="J36" s="14"/>
      <c r="K36" s="13">
        <v>20000</v>
      </c>
      <c r="L36" s="24"/>
    </row>
    <row r="37" spans="1:17" s="3" customFormat="1" ht="15.75" customHeight="1" thickBot="1" x14ac:dyDescent="0.3">
      <c r="A37" s="185" t="s">
        <v>783</v>
      </c>
      <c r="B37" s="185"/>
      <c r="C37" s="17">
        <f>SUM(C36:C36)</f>
        <v>20000</v>
      </c>
      <c r="D37" s="17">
        <f>SUM(D36:D36)</f>
        <v>18513.14</v>
      </c>
      <c r="E37" s="18"/>
      <c r="F37" s="17">
        <f>SUM(F36:F36)</f>
        <v>20000</v>
      </c>
      <c r="G37" s="17">
        <f>SUM(G36:G36)</f>
        <v>0</v>
      </c>
      <c r="H37" s="17">
        <f>SUM(H36:H36)</f>
        <v>25074.05</v>
      </c>
      <c r="I37" s="17">
        <f>SUM(I36:I36)</f>
        <v>25074.05</v>
      </c>
      <c r="J37" s="18"/>
      <c r="K37" s="17">
        <f>SUM(K36:K36)</f>
        <v>20000</v>
      </c>
      <c r="L37" s="67"/>
      <c r="M37" s="44"/>
      <c r="N37" s="44"/>
      <c r="O37" s="44"/>
      <c r="P37" s="44"/>
      <c r="Q37" s="44"/>
    </row>
    <row r="38" spans="1:17" s="9" customFormat="1" ht="24.95" customHeight="1" thickTop="1" x14ac:dyDescent="0.2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</row>
    <row r="39" spans="1:17" ht="15" customHeight="1" x14ac:dyDescent="0.25">
      <c r="A39" s="186" t="s">
        <v>784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</row>
    <row r="40" spans="1:17" ht="15" customHeight="1" x14ac:dyDescent="0.25">
      <c r="A40" s="11" t="s">
        <v>915</v>
      </c>
      <c r="B40" s="41" t="s">
        <v>545</v>
      </c>
      <c r="C40" s="13">
        <v>0</v>
      </c>
      <c r="D40" s="13">
        <v>0</v>
      </c>
      <c r="E40" s="14"/>
      <c r="F40" s="13">
        <v>1000</v>
      </c>
      <c r="G40" s="13">
        <v>0</v>
      </c>
      <c r="H40" s="13">
        <v>623.88</v>
      </c>
      <c r="I40" s="13">
        <v>623.88</v>
      </c>
      <c r="J40" s="14"/>
      <c r="K40" s="13">
        <v>1000</v>
      </c>
      <c r="L40" s="14"/>
    </row>
    <row r="41" spans="1:17" ht="15" customHeight="1" x14ac:dyDescent="0.25">
      <c r="A41" s="11" t="s">
        <v>582</v>
      </c>
      <c r="B41" s="41" t="s">
        <v>363</v>
      </c>
      <c r="C41" s="13">
        <v>1000</v>
      </c>
      <c r="D41" s="13">
        <v>923.54</v>
      </c>
      <c r="E41" s="14"/>
      <c r="F41" s="13">
        <v>1000</v>
      </c>
      <c r="G41" s="13">
        <v>0</v>
      </c>
      <c r="H41" s="13">
        <v>1233.3900000000001</v>
      </c>
      <c r="I41" s="13">
        <v>1233.3900000000001</v>
      </c>
      <c r="J41" s="14"/>
      <c r="K41" s="13">
        <v>1000</v>
      </c>
      <c r="L41" s="24"/>
    </row>
    <row r="42" spans="1:17" s="3" customFormat="1" ht="15.75" customHeight="1" thickBot="1" x14ac:dyDescent="0.3">
      <c r="A42" s="185" t="s">
        <v>785</v>
      </c>
      <c r="B42" s="185"/>
      <c r="C42" s="17">
        <f>SUM(C40:C41)</f>
        <v>1000</v>
      </c>
      <c r="D42" s="17">
        <f>SUM(D40:D41)</f>
        <v>923.54</v>
      </c>
      <c r="E42" s="18"/>
      <c r="F42" s="17">
        <f>SUM(F40:F41)</f>
        <v>2000</v>
      </c>
      <c r="G42" s="17">
        <f>SUM(G40:G41)</f>
        <v>0</v>
      </c>
      <c r="H42" s="17">
        <f>SUM(H40:H41)</f>
        <v>1857.27</v>
      </c>
      <c r="I42" s="17">
        <f>SUM(I40:I41)</f>
        <v>1857.27</v>
      </c>
      <c r="J42" s="18"/>
      <c r="K42" s="17">
        <f>SUM(K40:K41)</f>
        <v>2000</v>
      </c>
      <c r="L42" s="67"/>
      <c r="M42" s="44"/>
      <c r="N42" s="44"/>
      <c r="O42" s="44"/>
      <c r="P42" s="44"/>
      <c r="Q42" s="44"/>
    </row>
    <row r="43" spans="1:17" s="9" customFormat="1" ht="24.95" customHeight="1" thickTop="1" x14ac:dyDescent="0.2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</row>
    <row r="44" spans="1:17" ht="15" customHeight="1" x14ac:dyDescent="0.25">
      <c r="A44" s="186" t="s">
        <v>786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</row>
    <row r="45" spans="1:17" ht="15" customHeight="1" x14ac:dyDescent="0.25">
      <c r="A45" s="11" t="s">
        <v>916</v>
      </c>
      <c r="B45" s="41" t="s">
        <v>917</v>
      </c>
      <c r="C45" s="13">
        <v>5000</v>
      </c>
      <c r="D45" s="13">
        <v>1008.02</v>
      </c>
      <c r="E45" s="14"/>
      <c r="F45" s="13">
        <v>5000</v>
      </c>
      <c r="G45" s="13">
        <v>0</v>
      </c>
      <c r="H45" s="13">
        <v>4955.96</v>
      </c>
      <c r="I45" s="13">
        <v>4955.96</v>
      </c>
      <c r="J45" s="14"/>
      <c r="K45" s="13">
        <v>5000</v>
      </c>
      <c r="L45" s="24"/>
    </row>
    <row r="46" spans="1:17" s="3" customFormat="1" ht="15.75" customHeight="1" thickBot="1" x14ac:dyDescent="0.3">
      <c r="A46" s="185" t="s">
        <v>787</v>
      </c>
      <c r="B46" s="185"/>
      <c r="C46" s="17">
        <f>SUM(C45:C45)</f>
        <v>5000</v>
      </c>
      <c r="D46" s="17">
        <f>SUM(D45:D45)</f>
        <v>1008.02</v>
      </c>
      <c r="E46" s="18"/>
      <c r="F46" s="17">
        <f>SUM(F45:F45)</f>
        <v>5000</v>
      </c>
      <c r="G46" s="17">
        <f>SUM(G45:G45)</f>
        <v>0</v>
      </c>
      <c r="H46" s="17">
        <f>SUM(H45:H45)</f>
        <v>4955.96</v>
      </c>
      <c r="I46" s="17">
        <f>SUM(I45:I45)</f>
        <v>4955.96</v>
      </c>
      <c r="J46" s="18"/>
      <c r="K46" s="17">
        <f>SUM(K45:K45)</f>
        <v>5000</v>
      </c>
      <c r="L46" s="67"/>
      <c r="M46" s="44"/>
      <c r="N46" s="44"/>
      <c r="O46" s="44"/>
      <c r="P46" s="44"/>
      <c r="Q46" s="44"/>
    </row>
    <row r="47" spans="1:17" s="9" customFormat="1" ht="24.95" customHeight="1" thickTop="1" x14ac:dyDescent="0.2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</row>
    <row r="48" spans="1:17" ht="15" customHeight="1" x14ac:dyDescent="0.25">
      <c r="A48" s="186" t="s">
        <v>791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1:17" ht="15" customHeight="1" x14ac:dyDescent="0.25">
      <c r="A49" s="11" t="s">
        <v>921</v>
      </c>
      <c r="B49" s="41" t="s">
        <v>568</v>
      </c>
      <c r="C49" s="13">
        <v>0</v>
      </c>
      <c r="D49" s="13">
        <v>0</v>
      </c>
      <c r="E49" s="14"/>
      <c r="F49" s="13">
        <v>0</v>
      </c>
      <c r="G49" s="13">
        <v>0</v>
      </c>
      <c r="H49" s="13">
        <v>0</v>
      </c>
      <c r="I49" s="13">
        <v>0</v>
      </c>
      <c r="J49" s="14"/>
      <c r="K49" s="13">
        <v>0</v>
      </c>
      <c r="L49" s="24"/>
    </row>
    <row r="50" spans="1:17" s="3" customFormat="1" ht="15.75" customHeight="1" thickBot="1" x14ac:dyDescent="0.3">
      <c r="A50" s="185" t="s">
        <v>792</v>
      </c>
      <c r="B50" s="185"/>
      <c r="C50" s="17">
        <f>SUM(C49)</f>
        <v>0</v>
      </c>
      <c r="D50" s="17">
        <f t="shared" ref="D50:K50" si="6">SUM(D49)</f>
        <v>0</v>
      </c>
      <c r="E50" s="18"/>
      <c r="F50" s="17">
        <f t="shared" si="6"/>
        <v>0</v>
      </c>
      <c r="G50" s="17">
        <f t="shared" si="6"/>
        <v>0</v>
      </c>
      <c r="H50" s="17">
        <f t="shared" si="6"/>
        <v>0</v>
      </c>
      <c r="I50" s="17">
        <f t="shared" si="6"/>
        <v>0</v>
      </c>
      <c r="J50" s="18"/>
      <c r="K50" s="17">
        <f t="shared" si="6"/>
        <v>0</v>
      </c>
      <c r="L50" s="67"/>
      <c r="M50" s="44"/>
      <c r="N50" s="44"/>
      <c r="O50" s="44"/>
      <c r="P50" s="44"/>
      <c r="Q50" s="44"/>
    </row>
    <row r="51" spans="1:17" s="9" customFormat="1" ht="24.95" customHeight="1" thickTop="1" x14ac:dyDescent="0.2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</row>
    <row r="52" spans="1:17" ht="15" customHeight="1" x14ac:dyDescent="0.25">
      <c r="A52" s="186" t="s">
        <v>836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</row>
    <row r="53" spans="1:17" ht="15" customHeight="1" x14ac:dyDescent="0.25">
      <c r="A53" s="11" t="s">
        <v>920</v>
      </c>
      <c r="B53" s="41" t="s">
        <v>570</v>
      </c>
      <c r="C53" s="13">
        <v>0</v>
      </c>
      <c r="D53" s="13">
        <v>0</v>
      </c>
      <c r="E53" s="14"/>
      <c r="F53" s="13">
        <v>0</v>
      </c>
      <c r="G53" s="13">
        <v>0</v>
      </c>
      <c r="H53" s="13">
        <v>0</v>
      </c>
      <c r="I53" s="13">
        <v>0</v>
      </c>
      <c r="J53" s="14"/>
      <c r="K53" s="13">
        <v>0</v>
      </c>
      <c r="L53" s="24"/>
    </row>
    <row r="54" spans="1:17" s="3" customFormat="1" ht="15.75" customHeight="1" thickBot="1" x14ac:dyDescent="0.3">
      <c r="A54" s="185" t="s">
        <v>837</v>
      </c>
      <c r="B54" s="185"/>
      <c r="C54" s="17">
        <f>SUM(C53)</f>
        <v>0</v>
      </c>
      <c r="D54" s="17">
        <f t="shared" ref="D54:K54" si="7">SUM(D53)</f>
        <v>0</v>
      </c>
      <c r="E54" s="18"/>
      <c r="F54" s="17">
        <f t="shared" si="7"/>
        <v>0</v>
      </c>
      <c r="G54" s="17">
        <f t="shared" si="7"/>
        <v>0</v>
      </c>
      <c r="H54" s="17">
        <f t="shared" si="7"/>
        <v>0</v>
      </c>
      <c r="I54" s="17">
        <f t="shared" si="7"/>
        <v>0</v>
      </c>
      <c r="J54" s="18"/>
      <c r="K54" s="17">
        <f t="shared" si="7"/>
        <v>0</v>
      </c>
      <c r="L54" s="67"/>
      <c r="M54" s="44"/>
      <c r="N54" s="44"/>
      <c r="O54" s="44"/>
      <c r="P54" s="44"/>
      <c r="Q54" s="44"/>
    </row>
    <row r="55" spans="1:17" s="9" customFormat="1" ht="24.95" customHeight="1" thickTop="1" x14ac:dyDescent="0.2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</row>
    <row r="56" spans="1:17" ht="15.75" customHeight="1" thickBot="1" x14ac:dyDescent="0.3">
      <c r="A56" s="183" t="s">
        <v>889</v>
      </c>
      <c r="B56" s="183"/>
      <c r="C56" s="112">
        <f>C20+C33+C37+C42+C46+C50+C54</f>
        <v>63286</v>
      </c>
      <c r="D56" s="112">
        <f>D20+D33+D37+D42+D46+D50+D54</f>
        <v>50124.88</v>
      </c>
      <c r="E56" s="114"/>
      <c r="F56" s="112">
        <f t="shared" ref="F56:G56" si="8">F20+F24+F33+F37+F42+F46+F50+F54</f>
        <v>63839</v>
      </c>
      <c r="G56" s="112">
        <f t="shared" si="8"/>
        <v>0</v>
      </c>
      <c r="H56" s="112">
        <f>H20+H24+H33+H37+H42+H46+H50+H54</f>
        <v>65036.34</v>
      </c>
      <c r="I56" s="112">
        <f>I20+I24+I33+I37+I42+I46+I50+I54</f>
        <v>67074.446666666656</v>
      </c>
      <c r="J56" s="114"/>
      <c r="K56" s="112">
        <f>K20+K33+K37+K42+K46+K50+K54</f>
        <v>63915</v>
      </c>
      <c r="L56" s="24"/>
    </row>
    <row r="57" spans="1:17" ht="15" customHeight="1" thickTop="1" x14ac:dyDescent="0.25">
      <c r="C57" s="56"/>
      <c r="D57" s="56"/>
      <c r="E57" s="56"/>
      <c r="F57" s="56"/>
      <c r="G57" s="56"/>
      <c r="H57" s="56"/>
      <c r="I57" s="56"/>
      <c r="J57" s="56"/>
      <c r="K57" s="56"/>
    </row>
    <row r="58" spans="1:17" ht="15" customHeight="1" x14ac:dyDescent="0.25">
      <c r="C58" s="56"/>
      <c r="D58" s="56"/>
      <c r="E58" s="56"/>
      <c r="F58" s="56"/>
      <c r="G58" s="56"/>
      <c r="H58" s="56"/>
      <c r="I58" s="56"/>
      <c r="J58" s="56"/>
      <c r="K58" s="56"/>
    </row>
    <row r="59" spans="1:17" ht="15" customHeight="1" x14ac:dyDescent="0.25">
      <c r="C59" s="56"/>
      <c r="D59" s="56"/>
      <c r="E59" s="56"/>
      <c r="F59" s="56"/>
      <c r="G59" s="56"/>
      <c r="H59" s="56"/>
      <c r="I59" s="56"/>
      <c r="J59" s="56"/>
      <c r="K59" s="56"/>
    </row>
    <row r="60" spans="1:17" ht="15" customHeight="1" x14ac:dyDescent="0.25">
      <c r="C60" s="56"/>
      <c r="D60" s="56"/>
      <c r="E60" s="56"/>
      <c r="F60" s="56"/>
      <c r="G60" s="56"/>
      <c r="H60" s="56"/>
      <c r="I60" s="56"/>
      <c r="J60" s="56"/>
      <c r="K60" s="56"/>
    </row>
    <row r="61" spans="1:17" ht="15" customHeight="1" x14ac:dyDescent="0.25">
      <c r="C61" s="56"/>
      <c r="D61" s="56"/>
      <c r="E61" s="56"/>
      <c r="F61" s="56"/>
      <c r="G61" s="56"/>
      <c r="H61" s="56"/>
      <c r="I61" s="56"/>
      <c r="J61" s="56"/>
      <c r="K61" s="56"/>
    </row>
    <row r="62" spans="1:17" ht="15" customHeight="1" x14ac:dyDescent="0.25">
      <c r="C62" s="56"/>
      <c r="D62" s="56"/>
      <c r="E62" s="56"/>
      <c r="F62" s="56"/>
      <c r="G62" s="56"/>
      <c r="H62" s="56"/>
      <c r="I62" s="56"/>
      <c r="J62" s="56"/>
      <c r="K62" s="56"/>
    </row>
    <row r="63" spans="1:17" ht="15" customHeight="1" x14ac:dyDescent="0.25">
      <c r="C63" s="56"/>
      <c r="D63" s="56"/>
      <c r="E63" s="56"/>
      <c r="F63" s="56"/>
      <c r="G63" s="56"/>
      <c r="H63" s="56"/>
      <c r="I63" s="56"/>
      <c r="J63" s="56"/>
      <c r="K63" s="56"/>
    </row>
    <row r="64" spans="1:17" ht="15" customHeight="1" x14ac:dyDescent="0.25">
      <c r="C64" s="56"/>
      <c r="D64" s="56"/>
      <c r="E64" s="56"/>
      <c r="F64" s="56"/>
      <c r="G64" s="56"/>
      <c r="H64" s="56"/>
      <c r="I64" s="56"/>
      <c r="J64" s="56"/>
      <c r="K64" s="56"/>
    </row>
    <row r="65" spans="3:11" ht="15" customHeight="1" x14ac:dyDescent="0.25">
      <c r="C65" s="56"/>
      <c r="D65" s="56"/>
      <c r="E65" s="56"/>
      <c r="F65" s="56"/>
      <c r="G65" s="56"/>
      <c r="H65" s="56"/>
      <c r="I65" s="56"/>
      <c r="J65" s="56"/>
      <c r="K65" s="56"/>
    </row>
    <row r="66" spans="3:11" ht="15" customHeight="1" x14ac:dyDescent="0.25">
      <c r="C66" s="56"/>
      <c r="D66" s="56"/>
      <c r="E66" s="56"/>
      <c r="F66" s="56"/>
      <c r="G66" s="56"/>
      <c r="H66" s="56"/>
      <c r="I66" s="56"/>
      <c r="J66" s="56"/>
      <c r="K66" s="56"/>
    </row>
    <row r="67" spans="3:11" ht="15" customHeight="1" x14ac:dyDescent="0.25">
      <c r="C67" s="56"/>
      <c r="D67" s="56"/>
      <c r="E67" s="56"/>
      <c r="F67" s="56"/>
      <c r="G67" s="56"/>
      <c r="H67" s="56"/>
      <c r="I67" s="56"/>
      <c r="J67" s="56"/>
      <c r="K67" s="56"/>
    </row>
    <row r="68" spans="3:11" ht="15" customHeight="1" x14ac:dyDescent="0.25"/>
    <row r="69" spans="3:11" ht="15" customHeight="1" x14ac:dyDescent="0.25"/>
    <row r="70" spans="3:11" ht="15" customHeight="1" x14ac:dyDescent="0.25"/>
    <row r="71" spans="3:11" ht="15" customHeight="1" x14ac:dyDescent="0.25"/>
    <row r="72" spans="3:11" ht="15" customHeight="1" x14ac:dyDescent="0.25"/>
    <row r="73" spans="3:11" ht="15" customHeight="1" x14ac:dyDescent="0.25"/>
    <row r="74" spans="3:11" ht="15" customHeight="1" x14ac:dyDescent="0.25"/>
    <row r="75" spans="3:11" ht="15" customHeight="1" x14ac:dyDescent="0.25"/>
    <row r="76" spans="3:11" ht="15" customHeight="1" x14ac:dyDescent="0.25"/>
    <row r="77" spans="3:11" ht="15" customHeight="1" x14ac:dyDescent="0.25"/>
    <row r="78" spans="3:11" ht="15" customHeight="1" x14ac:dyDescent="0.25"/>
    <row r="79" spans="3:11" ht="15" customHeight="1" x14ac:dyDescent="0.25"/>
    <row r="80" spans="3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</sheetData>
  <mergeCells count="35">
    <mergeCell ref="A22:M22"/>
    <mergeCell ref="A12:M12"/>
    <mergeCell ref="A20:B20"/>
    <mergeCell ref="A21:M21"/>
    <mergeCell ref="A44:M44"/>
    <mergeCell ref="A24:B24"/>
    <mergeCell ref="A25:M25"/>
    <mergeCell ref="A26:M26"/>
    <mergeCell ref="A33:B33"/>
    <mergeCell ref="A34:M34"/>
    <mergeCell ref="A35:M35"/>
    <mergeCell ref="A37:B37"/>
    <mergeCell ref="A38:M38"/>
    <mergeCell ref="A39:M39"/>
    <mergeCell ref="A42:B42"/>
    <mergeCell ref="A43:M43"/>
    <mergeCell ref="A54:B54"/>
    <mergeCell ref="A55:M55"/>
    <mergeCell ref="A56:B56"/>
    <mergeCell ref="A46:B46"/>
    <mergeCell ref="A47:M47"/>
    <mergeCell ref="A48:M48"/>
    <mergeCell ref="A50:B50"/>
    <mergeCell ref="A51:M51"/>
    <mergeCell ref="A52:M52"/>
    <mergeCell ref="A7:M7"/>
    <mergeCell ref="A8:M8"/>
    <mergeCell ref="C5:D5"/>
    <mergeCell ref="F5:I5"/>
    <mergeCell ref="A1:M1"/>
    <mergeCell ref="A2:M2"/>
    <mergeCell ref="A3:M3"/>
    <mergeCell ref="A4:M4"/>
    <mergeCell ref="A5:B6"/>
    <mergeCell ref="M5:M6"/>
  </mergeCells>
  <printOptions horizontalCentered="1"/>
  <pageMargins left="0" right="0" top="0.75" bottom="0.75" header="0.3" footer="0.3"/>
  <pageSetup scale="61" fitToHeight="0" orientation="landscape" r:id="rId1"/>
  <headerFooter>
    <oddFooter>&amp;L&amp;D&amp;CWorksheet
Page &amp;P&amp;R&amp;T</oddFooter>
  </headerFooter>
  <rowBreaks count="1" manualBreakCount="1">
    <brk id="4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0D3F-528C-4FB7-8C45-7CE8E0FE2269}">
  <sheetPr>
    <pageSetUpPr fitToPage="1"/>
  </sheetPr>
  <dimension ref="A1:M140"/>
  <sheetViews>
    <sheetView zoomScale="90" zoomScaleNormal="90" workbookViewId="0">
      <selection activeCell="K27" sqref="K27"/>
    </sheetView>
  </sheetViews>
  <sheetFormatPr defaultRowHeight="15" x14ac:dyDescent="0.25"/>
  <cols>
    <col min="1" max="1" width="10.42578125" style="2" customWidth="1"/>
    <col min="2" max="2" width="50.7109375" style="2" customWidth="1"/>
    <col min="3" max="3" width="18.7109375" style="2" customWidth="1"/>
    <col min="4" max="4" width="18.7109375" style="4" customWidth="1"/>
    <col min="5" max="5" width="3.7109375" style="4" customWidth="1"/>
    <col min="6" max="9" width="18.7109375" style="4" customWidth="1"/>
    <col min="10" max="10" width="3.7109375" style="4" customWidth="1"/>
    <col min="11" max="11" width="18.7109375" style="4" customWidth="1"/>
    <col min="12" max="12" width="3.7109375" style="4" customWidth="1"/>
    <col min="13" max="13" width="60.7109375" style="5" customWidth="1"/>
    <col min="14" max="14" width="30.7109375" customWidth="1"/>
  </cols>
  <sheetData>
    <row r="1" spans="1:13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3" s="7" customFormat="1" ht="18.75" x14ac:dyDescent="0.3">
      <c r="A3" s="189" t="s">
        <v>922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s="20" customFormat="1" ht="15.75" customHeight="1" x14ac:dyDescent="0.2">
      <c r="A5" s="183" t="s">
        <v>695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3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955</v>
      </c>
      <c r="J6" s="49"/>
      <c r="K6" s="50" t="s">
        <v>4</v>
      </c>
      <c r="L6" s="49"/>
      <c r="M6" s="192"/>
    </row>
    <row r="7" spans="1:13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3" s="20" customFormat="1" ht="15" customHeight="1" x14ac:dyDescent="0.2">
      <c r="A8" s="186" t="s">
        <v>779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s="20" customFormat="1" ht="15" customHeight="1" x14ac:dyDescent="0.2">
      <c r="A9" s="11" t="s">
        <v>584</v>
      </c>
      <c r="B9" s="41" t="s">
        <v>585</v>
      </c>
      <c r="C9" s="13">
        <v>360</v>
      </c>
      <c r="D9" s="13">
        <v>881.56</v>
      </c>
      <c r="E9" s="14"/>
      <c r="F9" s="13">
        <v>360</v>
      </c>
      <c r="G9" s="13">
        <v>0</v>
      </c>
      <c r="H9" s="13">
        <v>272.98</v>
      </c>
      <c r="I9" s="13">
        <f>(H9/9)*12</f>
        <v>363.97333333333336</v>
      </c>
      <c r="J9" s="14"/>
      <c r="K9" s="13">
        <v>360</v>
      </c>
      <c r="L9" s="12"/>
    </row>
    <row r="10" spans="1:13" s="20" customFormat="1" ht="15" customHeight="1" x14ac:dyDescent="0.2">
      <c r="A10" s="11" t="s">
        <v>693</v>
      </c>
      <c r="B10" s="41" t="s">
        <v>206</v>
      </c>
      <c r="C10" s="13">
        <v>0</v>
      </c>
      <c r="D10" s="13">
        <v>0</v>
      </c>
      <c r="E10" s="14"/>
      <c r="F10" s="13">
        <v>1200</v>
      </c>
      <c r="G10" s="13"/>
      <c r="H10" s="13">
        <v>861.53</v>
      </c>
      <c r="I10" s="13">
        <f t="shared" ref="I10:I14" si="0">(H10/9)*12</f>
        <v>1148.7066666666667</v>
      </c>
      <c r="J10" s="14"/>
      <c r="K10" s="13">
        <v>1150</v>
      </c>
      <c r="L10" s="12"/>
      <c r="M10" s="12"/>
    </row>
    <row r="11" spans="1:13" s="20" customFormat="1" ht="15" customHeight="1" x14ac:dyDescent="0.2">
      <c r="A11" s="11" t="s">
        <v>586</v>
      </c>
      <c r="B11" s="41" t="s">
        <v>587</v>
      </c>
      <c r="C11" s="13">
        <v>17000</v>
      </c>
      <c r="D11" s="13">
        <v>21959.3</v>
      </c>
      <c r="E11" s="14"/>
      <c r="F11" s="13">
        <v>19630</v>
      </c>
      <c r="G11" s="13">
        <v>0</v>
      </c>
      <c r="H11" s="13">
        <v>15502.92</v>
      </c>
      <c r="I11" s="13">
        <f t="shared" si="0"/>
        <v>20670.559999999998</v>
      </c>
      <c r="J11" s="14"/>
      <c r="K11" s="13">
        <v>21705</v>
      </c>
      <c r="L11" s="12"/>
      <c r="M11" s="12" t="s">
        <v>968</v>
      </c>
    </row>
    <row r="12" spans="1:13" s="20" customFormat="1" ht="15" customHeight="1" x14ac:dyDescent="0.2">
      <c r="A12" s="11" t="s">
        <v>588</v>
      </c>
      <c r="B12" s="41" t="s">
        <v>589</v>
      </c>
      <c r="C12" s="13">
        <v>4000</v>
      </c>
      <c r="D12" s="13">
        <v>5666.86</v>
      </c>
      <c r="E12" s="14"/>
      <c r="F12" s="13">
        <v>5955</v>
      </c>
      <c r="G12" s="13">
        <v>0</v>
      </c>
      <c r="H12" s="13">
        <v>3461.82</v>
      </c>
      <c r="I12" s="13">
        <f t="shared" si="0"/>
        <v>4615.76</v>
      </c>
      <c r="J12" s="14"/>
      <c r="K12" s="13">
        <v>4850</v>
      </c>
      <c r="L12" s="12"/>
      <c r="M12" s="12" t="s">
        <v>968</v>
      </c>
    </row>
    <row r="13" spans="1:13" s="20" customFormat="1" ht="15" customHeight="1" x14ac:dyDescent="0.2">
      <c r="A13" s="11" t="s">
        <v>590</v>
      </c>
      <c r="B13" s="41" t="s">
        <v>591</v>
      </c>
      <c r="C13" s="13">
        <v>6000</v>
      </c>
      <c r="D13" s="13">
        <v>3052.9</v>
      </c>
      <c r="E13" s="14"/>
      <c r="F13" s="13">
        <v>3005</v>
      </c>
      <c r="G13" s="13">
        <v>0</v>
      </c>
      <c r="H13" s="13">
        <v>1707.71</v>
      </c>
      <c r="I13" s="13">
        <f t="shared" si="0"/>
        <v>2276.9466666666667</v>
      </c>
      <c r="J13" s="14"/>
      <c r="K13" s="13">
        <v>2395</v>
      </c>
      <c r="L13" s="12"/>
      <c r="M13" s="12" t="s">
        <v>968</v>
      </c>
    </row>
    <row r="14" spans="1:13" s="20" customFormat="1" ht="15" customHeight="1" x14ac:dyDescent="0.2">
      <c r="A14" s="11" t="s">
        <v>592</v>
      </c>
      <c r="B14" s="41" t="s">
        <v>239</v>
      </c>
      <c r="C14" s="13">
        <v>0</v>
      </c>
      <c r="D14" s="13">
        <v>0</v>
      </c>
      <c r="E14" s="14"/>
      <c r="F14" s="13">
        <v>1100</v>
      </c>
      <c r="G14" s="13">
        <v>0</v>
      </c>
      <c r="H14" s="13">
        <v>771.38</v>
      </c>
      <c r="I14" s="13">
        <f t="shared" si="0"/>
        <v>1028.5066666666667</v>
      </c>
      <c r="J14" s="14"/>
      <c r="K14" s="13">
        <v>1030</v>
      </c>
      <c r="L14" s="12"/>
      <c r="M14" s="12"/>
    </row>
    <row r="15" spans="1:13" s="44" customFormat="1" ht="15.75" customHeight="1" thickBot="1" x14ac:dyDescent="0.25">
      <c r="A15" s="185" t="s">
        <v>780</v>
      </c>
      <c r="B15" s="185"/>
      <c r="C15" s="17">
        <f>SUM(C9:C14)</f>
        <v>27360</v>
      </c>
      <c r="D15" s="17">
        <f>SUM(D9:D14)</f>
        <v>31560.620000000003</v>
      </c>
      <c r="E15" s="18"/>
      <c r="F15" s="17">
        <f>SUM(F9:F14)</f>
        <v>31250</v>
      </c>
      <c r="G15" s="17">
        <f>SUM(G9:G14)</f>
        <v>0</v>
      </c>
      <c r="H15" s="17">
        <f>SUM(H9:H14)</f>
        <v>22578.34</v>
      </c>
      <c r="I15" s="17">
        <f>SUM(I9:I14)</f>
        <v>30104.453333333335</v>
      </c>
      <c r="J15" s="18"/>
      <c r="K15" s="17">
        <f>SUM(K9:K14)</f>
        <v>31490</v>
      </c>
      <c r="L15" s="19"/>
    </row>
    <row r="16" spans="1:13" s="9" customFormat="1" ht="24.95" customHeight="1" thickTop="1" x14ac:dyDescent="0.25">
      <c r="A16" s="194" t="s">
        <v>0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</row>
    <row r="17" spans="1:13" s="20" customFormat="1" ht="15" customHeight="1" x14ac:dyDescent="0.2">
      <c r="A17" s="186" t="s">
        <v>782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</row>
    <row r="18" spans="1:13" s="20" customFormat="1" ht="15" customHeight="1" x14ac:dyDescent="0.2">
      <c r="A18" s="11" t="s">
        <v>593</v>
      </c>
      <c r="B18" s="41" t="s">
        <v>594</v>
      </c>
      <c r="C18" s="13">
        <v>2500</v>
      </c>
      <c r="D18" s="13">
        <v>1283.97</v>
      </c>
      <c r="E18" s="14"/>
      <c r="F18" s="13">
        <v>2500</v>
      </c>
      <c r="G18" s="13">
        <v>0</v>
      </c>
      <c r="H18" s="13">
        <v>1307.93</v>
      </c>
      <c r="I18" s="13">
        <v>1307.93</v>
      </c>
      <c r="J18" s="14"/>
      <c r="K18" s="13">
        <v>1500</v>
      </c>
      <c r="L18" s="12"/>
    </row>
    <row r="19" spans="1:13" s="44" customFormat="1" ht="15.75" customHeight="1" thickBot="1" x14ac:dyDescent="0.25">
      <c r="A19" s="185" t="s">
        <v>783</v>
      </c>
      <c r="B19" s="185"/>
      <c r="C19" s="17">
        <f>SUM(C18)</f>
        <v>2500</v>
      </c>
      <c r="D19" s="17">
        <f t="shared" ref="D19:K19" si="1">SUM(D18)</f>
        <v>1283.97</v>
      </c>
      <c r="E19" s="18"/>
      <c r="F19" s="17">
        <f t="shared" si="1"/>
        <v>2500</v>
      </c>
      <c r="G19" s="17">
        <f t="shared" si="1"/>
        <v>0</v>
      </c>
      <c r="H19" s="17">
        <f t="shared" si="1"/>
        <v>1307.93</v>
      </c>
      <c r="I19" s="17">
        <f t="shared" si="1"/>
        <v>1307.93</v>
      </c>
      <c r="J19" s="18"/>
      <c r="K19" s="17">
        <f t="shared" si="1"/>
        <v>1500</v>
      </c>
      <c r="L19" s="19"/>
    </row>
    <row r="20" spans="1:13" s="9" customFormat="1" ht="24.95" customHeight="1" thickTop="1" x14ac:dyDescent="0.25">
      <c r="A20" s="194" t="s">
        <v>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</row>
    <row r="21" spans="1:13" s="20" customFormat="1" ht="15" customHeight="1" x14ac:dyDescent="0.2">
      <c r="A21" s="186" t="s">
        <v>784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13" s="20" customFormat="1" ht="15" customHeight="1" x14ac:dyDescent="0.2">
      <c r="A22" s="11" t="s">
        <v>595</v>
      </c>
      <c r="B22" s="41" t="s">
        <v>545</v>
      </c>
      <c r="C22" s="13">
        <v>0</v>
      </c>
      <c r="D22" s="13">
        <v>1014.57</v>
      </c>
      <c r="E22" s="14"/>
      <c r="F22" s="13">
        <v>500</v>
      </c>
      <c r="G22" s="13">
        <v>0</v>
      </c>
      <c r="H22" s="13">
        <v>5876.18</v>
      </c>
      <c r="I22" s="13">
        <v>5876.18</v>
      </c>
      <c r="J22" s="14"/>
      <c r="K22" s="13">
        <v>1000</v>
      </c>
      <c r="L22" s="13"/>
    </row>
    <row r="23" spans="1:13" s="20" customFormat="1" ht="15" customHeight="1" x14ac:dyDescent="0.2">
      <c r="A23" s="11" t="s">
        <v>596</v>
      </c>
      <c r="B23" s="41" t="s">
        <v>597</v>
      </c>
      <c r="C23" s="13">
        <v>7000</v>
      </c>
      <c r="D23" s="13">
        <v>1189.8</v>
      </c>
      <c r="E23" s="14"/>
      <c r="F23" s="13">
        <v>7000</v>
      </c>
      <c r="G23" s="13">
        <v>0</v>
      </c>
      <c r="H23" s="13">
        <v>9391.34</v>
      </c>
      <c r="I23" s="13">
        <v>9391.34</v>
      </c>
      <c r="J23" s="14"/>
      <c r="K23" s="13">
        <v>7000</v>
      </c>
      <c r="L23" s="12"/>
    </row>
    <row r="24" spans="1:13" s="44" customFormat="1" ht="15.75" customHeight="1" thickBot="1" x14ac:dyDescent="0.25">
      <c r="A24" s="185" t="s">
        <v>785</v>
      </c>
      <c r="B24" s="185"/>
      <c r="C24" s="17">
        <f>SUM(C22:C23)</f>
        <v>7000</v>
      </c>
      <c r="D24" s="17">
        <f t="shared" ref="D24:K24" si="2">SUM(D22:D23)</f>
        <v>2204.37</v>
      </c>
      <c r="E24" s="18"/>
      <c r="F24" s="17">
        <f t="shared" si="2"/>
        <v>7500</v>
      </c>
      <c r="G24" s="17">
        <f t="shared" si="2"/>
        <v>0</v>
      </c>
      <c r="H24" s="17">
        <f t="shared" si="2"/>
        <v>15267.52</v>
      </c>
      <c r="I24" s="17">
        <f t="shared" si="2"/>
        <v>15267.52</v>
      </c>
      <c r="J24" s="18"/>
      <c r="K24" s="17">
        <f t="shared" si="2"/>
        <v>8000</v>
      </c>
      <c r="L24" s="19"/>
    </row>
    <row r="25" spans="1:13" s="9" customFormat="1" ht="24.95" customHeight="1" thickTop="1" x14ac:dyDescent="0.25">
      <c r="A25" s="194" t="s">
        <v>0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</row>
    <row r="26" spans="1:13" s="20" customFormat="1" ht="15" customHeight="1" x14ac:dyDescent="0.2">
      <c r="A26" s="186" t="s">
        <v>791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1:13" s="20" customFormat="1" ht="25.5" x14ac:dyDescent="0.2">
      <c r="A27" s="11" t="s">
        <v>598</v>
      </c>
      <c r="B27" s="41" t="s">
        <v>371</v>
      </c>
      <c r="C27" s="13">
        <v>0</v>
      </c>
      <c r="D27" s="13">
        <v>2000</v>
      </c>
      <c r="E27" s="14"/>
      <c r="F27" s="13">
        <v>0</v>
      </c>
      <c r="G27" s="13">
        <v>0</v>
      </c>
      <c r="H27" s="13">
        <v>5000</v>
      </c>
      <c r="I27" s="13">
        <v>0</v>
      </c>
      <c r="J27" s="14"/>
      <c r="K27" s="13">
        <v>5000</v>
      </c>
      <c r="M27" s="22" t="s">
        <v>996</v>
      </c>
    </row>
    <row r="28" spans="1:13" s="44" customFormat="1" ht="15.75" customHeight="1" thickBot="1" x14ac:dyDescent="0.25">
      <c r="A28" s="185" t="s">
        <v>792</v>
      </c>
      <c r="B28" s="185"/>
      <c r="C28" s="17">
        <f>SUM(C27)</f>
        <v>0</v>
      </c>
      <c r="D28" s="17">
        <f t="shared" ref="D28:K28" si="3">SUM(D27)</f>
        <v>2000</v>
      </c>
      <c r="E28" s="18"/>
      <c r="F28" s="17">
        <f t="shared" si="3"/>
        <v>0</v>
      </c>
      <c r="G28" s="17">
        <f t="shared" si="3"/>
        <v>0</v>
      </c>
      <c r="H28" s="17">
        <f t="shared" si="3"/>
        <v>5000</v>
      </c>
      <c r="I28" s="17">
        <f t="shared" si="3"/>
        <v>0</v>
      </c>
      <c r="J28" s="18"/>
      <c r="K28" s="17">
        <f t="shared" si="3"/>
        <v>5000</v>
      </c>
      <c r="L28" s="19"/>
    </row>
    <row r="29" spans="1:13" s="9" customFormat="1" ht="24.95" customHeight="1" thickTop="1" x14ac:dyDescent="0.25">
      <c r="A29" s="194" t="s">
        <v>0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13" s="20" customFormat="1" ht="15.75" customHeight="1" thickBot="1" x14ac:dyDescent="0.25">
      <c r="A30" s="193" t="s">
        <v>694</v>
      </c>
      <c r="B30" s="193"/>
      <c r="C30" s="58">
        <f>C15+C19+C24+C28</f>
        <v>36860</v>
      </c>
      <c r="D30" s="58">
        <f>D15+D19+D24+D28</f>
        <v>37048.960000000006</v>
      </c>
      <c r="E30" s="58"/>
      <c r="F30" s="58">
        <f>F15+F19+F24+F28</f>
        <v>41250</v>
      </c>
      <c r="G30" s="58">
        <f>G15+G19+G24+G28</f>
        <v>0</v>
      </c>
      <c r="H30" s="58">
        <f>H15+H19+H24+H28</f>
        <v>44153.79</v>
      </c>
      <c r="I30" s="58">
        <f>I15+I19+I24+I28</f>
        <v>46679.903333333335</v>
      </c>
      <c r="J30" s="58"/>
      <c r="K30" s="58">
        <f>K15+K19+K24+K28</f>
        <v>45990</v>
      </c>
      <c r="L30" s="12"/>
    </row>
    <row r="31" spans="1:13" s="20" customFormat="1" ht="15" customHeight="1" thickTop="1" x14ac:dyDescent="0.2">
      <c r="A31" s="11"/>
      <c r="B31" s="11"/>
      <c r="C31" s="11"/>
      <c r="D31" s="28"/>
      <c r="E31" s="28"/>
      <c r="F31" s="28"/>
      <c r="G31" s="28"/>
      <c r="H31" s="28"/>
      <c r="I31" s="28"/>
      <c r="J31" s="28"/>
      <c r="K31" s="28"/>
      <c r="L31" s="28"/>
      <c r="M31" s="12"/>
    </row>
    <row r="32" spans="1:13" s="20" customFormat="1" ht="15" customHeight="1" x14ac:dyDescent="0.2">
      <c r="D32" s="56"/>
      <c r="E32" s="56"/>
      <c r="F32" s="56"/>
      <c r="G32" s="56"/>
      <c r="H32" s="56"/>
      <c r="I32" s="56"/>
      <c r="J32" s="56"/>
      <c r="K32" s="56"/>
      <c r="L32" s="56"/>
      <c r="M32" s="23"/>
    </row>
    <row r="33" spans="4:13" s="20" customFormat="1" ht="15" customHeight="1" x14ac:dyDescent="0.2">
      <c r="D33" s="56"/>
      <c r="E33" s="56"/>
      <c r="F33" s="56"/>
      <c r="G33" s="56"/>
      <c r="H33" s="56"/>
      <c r="I33" s="56"/>
      <c r="J33" s="56"/>
      <c r="K33" s="56"/>
      <c r="L33" s="56"/>
      <c r="M33" s="23"/>
    </row>
    <row r="34" spans="4:13" s="20" customFormat="1" ht="15" customHeight="1" x14ac:dyDescent="0.2">
      <c r="D34" s="56"/>
      <c r="E34" s="56"/>
      <c r="F34" s="56"/>
      <c r="G34" s="56"/>
      <c r="H34" s="56"/>
      <c r="I34" s="56"/>
      <c r="J34" s="56"/>
      <c r="K34" s="56"/>
      <c r="L34" s="56"/>
      <c r="M34" s="23"/>
    </row>
    <row r="35" spans="4:13" s="20" customFormat="1" ht="15" customHeight="1" x14ac:dyDescent="0.2">
      <c r="D35" s="29"/>
      <c r="E35" s="29"/>
      <c r="F35" s="29"/>
      <c r="G35" s="29"/>
      <c r="H35" s="29"/>
      <c r="I35" s="29"/>
      <c r="J35" s="29"/>
      <c r="K35" s="29"/>
      <c r="L35" s="29"/>
      <c r="M35" s="23"/>
    </row>
    <row r="36" spans="4:13" s="20" customFormat="1" ht="15" customHeight="1" x14ac:dyDescent="0.2">
      <c r="D36" s="29"/>
      <c r="E36" s="29"/>
      <c r="F36" s="29"/>
      <c r="G36" s="29"/>
      <c r="H36" s="29"/>
      <c r="I36" s="29"/>
      <c r="J36" s="29"/>
      <c r="K36" s="29"/>
      <c r="L36" s="29"/>
      <c r="M36" s="23"/>
    </row>
    <row r="37" spans="4:13" s="20" customFormat="1" ht="15" customHeight="1" x14ac:dyDescent="0.2">
      <c r="D37" s="29"/>
      <c r="E37" s="29"/>
      <c r="F37" s="29"/>
      <c r="G37" s="29"/>
      <c r="H37" s="29"/>
      <c r="I37" s="29"/>
      <c r="J37" s="29"/>
      <c r="K37" s="29"/>
      <c r="L37" s="29"/>
      <c r="M37" s="23"/>
    </row>
    <row r="38" spans="4:13" s="20" customFormat="1" ht="15" customHeight="1" x14ac:dyDescent="0.2">
      <c r="D38" s="29"/>
      <c r="E38" s="29"/>
      <c r="F38" s="29"/>
      <c r="G38" s="29"/>
      <c r="H38" s="29"/>
      <c r="I38" s="29"/>
      <c r="J38" s="29"/>
      <c r="K38" s="29"/>
      <c r="L38" s="29"/>
      <c r="M38" s="23"/>
    </row>
    <row r="39" spans="4:13" s="20" customFormat="1" ht="15" customHeight="1" x14ac:dyDescent="0.2">
      <c r="D39" s="29"/>
      <c r="E39" s="29"/>
      <c r="F39" s="29"/>
      <c r="G39" s="29"/>
      <c r="H39" s="29"/>
      <c r="I39" s="29"/>
      <c r="J39" s="29"/>
      <c r="K39" s="29"/>
      <c r="L39" s="29"/>
      <c r="M39" s="23"/>
    </row>
    <row r="40" spans="4:13" s="20" customFormat="1" ht="15" customHeight="1" x14ac:dyDescent="0.2">
      <c r="D40" s="29"/>
      <c r="E40" s="29"/>
      <c r="F40" s="29"/>
      <c r="G40" s="29"/>
      <c r="H40" s="29"/>
      <c r="I40" s="29"/>
      <c r="J40" s="29"/>
      <c r="K40" s="29"/>
      <c r="L40" s="29"/>
      <c r="M40" s="23"/>
    </row>
    <row r="41" spans="4:13" s="20" customFormat="1" ht="15" customHeight="1" x14ac:dyDescent="0.2">
      <c r="D41" s="29"/>
      <c r="E41" s="29"/>
      <c r="F41" s="29"/>
      <c r="G41" s="29"/>
      <c r="H41" s="29"/>
      <c r="I41" s="29"/>
      <c r="J41" s="29"/>
      <c r="K41" s="29"/>
      <c r="L41" s="29"/>
      <c r="M41" s="23"/>
    </row>
    <row r="42" spans="4:13" s="20" customFormat="1" ht="15" customHeight="1" x14ac:dyDescent="0.2">
      <c r="D42" s="29"/>
      <c r="E42" s="29"/>
      <c r="F42" s="29"/>
      <c r="G42" s="29"/>
      <c r="H42" s="29"/>
      <c r="I42" s="29"/>
      <c r="J42" s="29"/>
      <c r="K42" s="29"/>
      <c r="L42" s="29"/>
      <c r="M42" s="23"/>
    </row>
    <row r="43" spans="4:13" s="20" customFormat="1" ht="15" customHeight="1" x14ac:dyDescent="0.2">
      <c r="D43" s="29"/>
      <c r="E43" s="29"/>
      <c r="F43" s="29"/>
      <c r="G43" s="29"/>
      <c r="H43" s="29"/>
      <c r="I43" s="29"/>
      <c r="J43" s="29"/>
      <c r="K43" s="29"/>
      <c r="L43" s="29"/>
      <c r="M43" s="23"/>
    </row>
    <row r="44" spans="4:13" s="20" customFormat="1" ht="15" customHeight="1" x14ac:dyDescent="0.2">
      <c r="D44" s="29"/>
      <c r="E44" s="29"/>
      <c r="F44" s="29"/>
      <c r="G44" s="29"/>
      <c r="H44" s="29"/>
      <c r="I44" s="29"/>
      <c r="J44" s="29"/>
      <c r="K44" s="29"/>
      <c r="L44" s="29"/>
      <c r="M44" s="23"/>
    </row>
    <row r="45" spans="4:13" s="20" customFormat="1" ht="15" customHeight="1" x14ac:dyDescent="0.2">
      <c r="D45" s="29"/>
      <c r="E45" s="29"/>
      <c r="F45" s="29"/>
      <c r="G45" s="29"/>
      <c r="H45" s="29"/>
      <c r="I45" s="29"/>
      <c r="J45" s="29"/>
      <c r="K45" s="29"/>
      <c r="L45" s="29"/>
      <c r="M45" s="23"/>
    </row>
    <row r="46" spans="4:13" s="20" customFormat="1" ht="15" customHeight="1" x14ac:dyDescent="0.2">
      <c r="D46" s="29"/>
      <c r="E46" s="29"/>
      <c r="F46" s="29"/>
      <c r="G46" s="29"/>
      <c r="H46" s="29"/>
      <c r="I46" s="29"/>
      <c r="J46" s="29"/>
      <c r="K46" s="29"/>
      <c r="L46" s="29"/>
      <c r="M46" s="23"/>
    </row>
    <row r="47" spans="4:13" s="20" customFormat="1" ht="15" customHeight="1" x14ac:dyDescent="0.2">
      <c r="D47" s="29"/>
      <c r="E47" s="29"/>
      <c r="F47" s="29"/>
      <c r="G47" s="29"/>
      <c r="H47" s="29"/>
      <c r="I47" s="29"/>
      <c r="J47" s="29"/>
      <c r="K47" s="29"/>
      <c r="L47" s="29"/>
      <c r="M47" s="23"/>
    </row>
    <row r="48" spans="4:13" s="20" customFormat="1" ht="15" customHeight="1" x14ac:dyDescent="0.2">
      <c r="D48" s="29"/>
      <c r="E48" s="29"/>
      <c r="F48" s="29"/>
      <c r="G48" s="29"/>
      <c r="H48" s="29"/>
      <c r="I48" s="29"/>
      <c r="J48" s="29"/>
      <c r="K48" s="29"/>
      <c r="L48" s="29"/>
      <c r="M48" s="23"/>
    </row>
    <row r="49" spans="4:13" s="20" customFormat="1" ht="15" customHeight="1" x14ac:dyDescent="0.2">
      <c r="D49" s="29"/>
      <c r="E49" s="29"/>
      <c r="F49" s="29"/>
      <c r="G49" s="29"/>
      <c r="H49" s="29"/>
      <c r="I49" s="29"/>
      <c r="J49" s="29"/>
      <c r="K49" s="29"/>
      <c r="L49" s="29"/>
      <c r="M49" s="23"/>
    </row>
    <row r="50" spans="4:13" s="20" customFormat="1" ht="15" customHeight="1" x14ac:dyDescent="0.2">
      <c r="D50" s="29"/>
      <c r="E50" s="29"/>
      <c r="F50" s="29"/>
      <c r="G50" s="29"/>
      <c r="H50" s="29"/>
      <c r="I50" s="29"/>
      <c r="J50" s="29"/>
      <c r="K50" s="29"/>
      <c r="L50" s="29"/>
      <c r="M50" s="23"/>
    </row>
    <row r="51" spans="4:13" s="20" customFormat="1" ht="15" customHeight="1" x14ac:dyDescent="0.2">
      <c r="D51" s="29"/>
      <c r="E51" s="29"/>
      <c r="F51" s="29"/>
      <c r="G51" s="29"/>
      <c r="H51" s="29"/>
      <c r="I51" s="29"/>
      <c r="J51" s="29"/>
      <c r="K51" s="29"/>
      <c r="L51" s="29"/>
      <c r="M51" s="23"/>
    </row>
    <row r="52" spans="4:13" s="20" customFormat="1" ht="15" customHeight="1" x14ac:dyDescent="0.2">
      <c r="D52" s="29"/>
      <c r="E52" s="29"/>
      <c r="F52" s="29"/>
      <c r="G52" s="29"/>
      <c r="H52" s="29"/>
      <c r="I52" s="29"/>
      <c r="J52" s="29"/>
      <c r="K52" s="29"/>
      <c r="L52" s="29"/>
      <c r="M52" s="23"/>
    </row>
    <row r="53" spans="4:13" s="20" customFormat="1" ht="15" customHeight="1" x14ac:dyDescent="0.2">
      <c r="D53" s="29"/>
      <c r="E53" s="29"/>
      <c r="F53" s="29"/>
      <c r="G53" s="29"/>
      <c r="H53" s="29"/>
      <c r="I53" s="29"/>
      <c r="J53" s="29"/>
      <c r="K53" s="29"/>
      <c r="L53" s="29"/>
      <c r="M53" s="23"/>
    </row>
    <row r="54" spans="4:13" s="20" customFormat="1" ht="15" customHeight="1" x14ac:dyDescent="0.2">
      <c r="D54" s="29"/>
      <c r="E54" s="29"/>
      <c r="F54" s="29"/>
      <c r="G54" s="29"/>
      <c r="H54" s="29"/>
      <c r="I54" s="29"/>
      <c r="J54" s="29"/>
      <c r="K54" s="29"/>
      <c r="L54" s="29"/>
      <c r="M54" s="23"/>
    </row>
    <row r="55" spans="4:13" s="20" customFormat="1" ht="15" customHeight="1" x14ac:dyDescent="0.2">
      <c r="D55" s="29"/>
      <c r="E55" s="29"/>
      <c r="F55" s="29"/>
      <c r="G55" s="29"/>
      <c r="H55" s="29"/>
      <c r="I55" s="29"/>
      <c r="J55" s="29"/>
      <c r="K55" s="29"/>
      <c r="L55" s="29"/>
      <c r="M55" s="23"/>
    </row>
    <row r="56" spans="4:13" s="20" customFormat="1" ht="15" customHeight="1" x14ac:dyDescent="0.2">
      <c r="D56" s="29"/>
      <c r="E56" s="29"/>
      <c r="F56" s="29"/>
      <c r="G56" s="29"/>
      <c r="H56" s="29"/>
      <c r="I56" s="29"/>
      <c r="J56" s="29"/>
      <c r="K56" s="29"/>
      <c r="L56" s="29"/>
      <c r="M56" s="23"/>
    </row>
    <row r="57" spans="4:13" s="20" customFormat="1" ht="15" customHeight="1" x14ac:dyDescent="0.2">
      <c r="D57" s="29"/>
      <c r="E57" s="29"/>
      <c r="F57" s="29"/>
      <c r="G57" s="29"/>
      <c r="H57" s="29"/>
      <c r="I57" s="29"/>
      <c r="J57" s="29"/>
      <c r="K57" s="29"/>
      <c r="L57" s="29"/>
      <c r="M57" s="23"/>
    </row>
    <row r="58" spans="4:13" s="20" customFormat="1" ht="15" customHeight="1" x14ac:dyDescent="0.2">
      <c r="D58" s="29"/>
      <c r="E58" s="29"/>
      <c r="F58" s="29"/>
      <c r="G58" s="29"/>
      <c r="H58" s="29"/>
      <c r="I58" s="29"/>
      <c r="J58" s="29"/>
      <c r="K58" s="29"/>
      <c r="L58" s="29"/>
      <c r="M58" s="23"/>
    </row>
    <row r="59" spans="4:13" s="20" customFormat="1" ht="15" customHeight="1" x14ac:dyDescent="0.2">
      <c r="D59" s="29"/>
      <c r="E59" s="29"/>
      <c r="F59" s="29"/>
      <c r="G59" s="29"/>
      <c r="H59" s="29"/>
      <c r="I59" s="29"/>
      <c r="J59" s="29"/>
      <c r="K59" s="29"/>
      <c r="L59" s="29"/>
      <c r="M59" s="23"/>
    </row>
    <row r="60" spans="4:13" s="20" customFormat="1" ht="15" customHeight="1" x14ac:dyDescent="0.2">
      <c r="D60" s="29"/>
      <c r="E60" s="29"/>
      <c r="F60" s="29"/>
      <c r="G60" s="29"/>
      <c r="H60" s="29"/>
      <c r="I60" s="29"/>
      <c r="J60" s="29"/>
      <c r="K60" s="29"/>
      <c r="L60" s="29"/>
      <c r="M60" s="23"/>
    </row>
    <row r="61" spans="4:13" s="20" customFormat="1" ht="15" customHeight="1" x14ac:dyDescent="0.2">
      <c r="D61" s="29"/>
      <c r="E61" s="29"/>
      <c r="F61" s="29"/>
      <c r="G61" s="29"/>
      <c r="H61" s="29"/>
      <c r="I61" s="29"/>
      <c r="J61" s="29"/>
      <c r="K61" s="29"/>
      <c r="L61" s="29"/>
      <c r="M61" s="23"/>
    </row>
    <row r="62" spans="4:13" s="20" customFormat="1" ht="15" customHeight="1" x14ac:dyDescent="0.2">
      <c r="D62" s="29"/>
      <c r="E62" s="29"/>
      <c r="F62" s="29"/>
      <c r="G62" s="29"/>
      <c r="H62" s="29"/>
      <c r="I62" s="29"/>
      <c r="J62" s="29"/>
      <c r="K62" s="29"/>
      <c r="L62" s="29"/>
      <c r="M62" s="23"/>
    </row>
    <row r="63" spans="4:13" s="20" customFormat="1" ht="15" customHeight="1" x14ac:dyDescent="0.2">
      <c r="D63" s="29"/>
      <c r="E63" s="29"/>
      <c r="F63" s="29"/>
      <c r="G63" s="29"/>
      <c r="H63" s="29"/>
      <c r="I63" s="29"/>
      <c r="J63" s="29"/>
      <c r="K63" s="29"/>
      <c r="L63" s="29"/>
      <c r="M63" s="23"/>
    </row>
    <row r="64" spans="4:13" s="20" customFormat="1" ht="15" customHeight="1" x14ac:dyDescent="0.2">
      <c r="D64" s="29"/>
      <c r="E64" s="29"/>
      <c r="F64" s="29"/>
      <c r="G64" s="29"/>
      <c r="H64" s="29"/>
      <c r="I64" s="29"/>
      <c r="J64" s="29"/>
      <c r="K64" s="29"/>
      <c r="L64" s="29"/>
      <c r="M64" s="23"/>
    </row>
    <row r="65" spans="4:13" s="20" customFormat="1" ht="15" customHeight="1" x14ac:dyDescent="0.2">
      <c r="D65" s="29"/>
      <c r="E65" s="29"/>
      <c r="F65" s="29"/>
      <c r="G65" s="29"/>
      <c r="H65" s="29"/>
      <c r="I65" s="29"/>
      <c r="J65" s="29"/>
      <c r="K65" s="29"/>
      <c r="L65" s="29"/>
      <c r="M65" s="23"/>
    </row>
    <row r="66" spans="4:13" s="20" customFormat="1" ht="15" customHeight="1" x14ac:dyDescent="0.2">
      <c r="D66" s="29"/>
      <c r="E66" s="29"/>
      <c r="F66" s="29"/>
      <c r="G66" s="29"/>
      <c r="H66" s="29"/>
      <c r="I66" s="29"/>
      <c r="J66" s="29"/>
      <c r="K66" s="29"/>
      <c r="L66" s="29"/>
      <c r="M66" s="23"/>
    </row>
    <row r="67" spans="4:13" s="20" customFormat="1" ht="15" customHeight="1" x14ac:dyDescent="0.2">
      <c r="D67" s="29"/>
      <c r="E67" s="29"/>
      <c r="F67" s="29"/>
      <c r="G67" s="29"/>
      <c r="H67" s="29"/>
      <c r="I67" s="29"/>
      <c r="J67" s="29"/>
      <c r="K67" s="29"/>
      <c r="L67" s="29"/>
      <c r="M67" s="23"/>
    </row>
    <row r="68" spans="4:13" s="20" customFormat="1" ht="15" customHeight="1" x14ac:dyDescent="0.2">
      <c r="D68" s="29"/>
      <c r="E68" s="29"/>
      <c r="F68" s="29"/>
      <c r="G68" s="29"/>
      <c r="H68" s="29"/>
      <c r="I68" s="29"/>
      <c r="J68" s="29"/>
      <c r="K68" s="29"/>
      <c r="L68" s="29"/>
      <c r="M68" s="23"/>
    </row>
    <row r="69" spans="4:13" s="20" customFormat="1" ht="15" customHeight="1" x14ac:dyDescent="0.2">
      <c r="D69" s="29"/>
      <c r="E69" s="29"/>
      <c r="F69" s="29"/>
      <c r="G69" s="29"/>
      <c r="H69" s="29"/>
      <c r="I69" s="29"/>
      <c r="J69" s="29"/>
      <c r="K69" s="29"/>
      <c r="L69" s="29"/>
      <c r="M69" s="23"/>
    </row>
    <row r="70" spans="4:13" s="20" customFormat="1" ht="15" customHeight="1" x14ac:dyDescent="0.2">
      <c r="D70" s="29"/>
      <c r="E70" s="29"/>
      <c r="F70" s="29"/>
      <c r="G70" s="29"/>
      <c r="H70" s="29"/>
      <c r="I70" s="29"/>
      <c r="J70" s="29"/>
      <c r="K70" s="29"/>
      <c r="L70" s="29"/>
      <c r="M70" s="23"/>
    </row>
    <row r="71" spans="4:13" s="20" customFormat="1" ht="15" customHeight="1" x14ac:dyDescent="0.2">
      <c r="D71" s="29"/>
      <c r="E71" s="29"/>
      <c r="F71" s="29"/>
      <c r="G71" s="29"/>
      <c r="H71" s="29"/>
      <c r="I71" s="29"/>
      <c r="J71" s="29"/>
      <c r="K71" s="29"/>
      <c r="L71" s="29"/>
      <c r="M71" s="23"/>
    </row>
    <row r="72" spans="4:13" s="20" customFormat="1" ht="15" customHeight="1" x14ac:dyDescent="0.2">
      <c r="D72" s="29"/>
      <c r="E72" s="29"/>
      <c r="F72" s="29"/>
      <c r="G72" s="29"/>
      <c r="H72" s="29"/>
      <c r="I72" s="29"/>
      <c r="J72" s="29"/>
      <c r="K72" s="29"/>
      <c r="L72" s="29"/>
      <c r="M72" s="23"/>
    </row>
    <row r="73" spans="4:13" s="20" customFormat="1" ht="15" customHeight="1" x14ac:dyDescent="0.2">
      <c r="D73" s="29"/>
      <c r="E73" s="29"/>
      <c r="F73" s="29"/>
      <c r="G73" s="29"/>
      <c r="H73" s="29"/>
      <c r="I73" s="29"/>
      <c r="J73" s="29"/>
      <c r="K73" s="29"/>
      <c r="L73" s="29"/>
      <c r="M73" s="23"/>
    </row>
    <row r="74" spans="4:13" s="20" customFormat="1" ht="15" customHeight="1" x14ac:dyDescent="0.2">
      <c r="D74" s="29"/>
      <c r="E74" s="29"/>
      <c r="F74" s="29"/>
      <c r="G74" s="29"/>
      <c r="H74" s="29"/>
      <c r="I74" s="29"/>
      <c r="J74" s="29"/>
      <c r="K74" s="29"/>
      <c r="L74" s="29"/>
      <c r="M74" s="23"/>
    </row>
    <row r="75" spans="4:13" s="20" customFormat="1" ht="15" customHeight="1" x14ac:dyDescent="0.2">
      <c r="D75" s="29"/>
      <c r="E75" s="29"/>
      <c r="F75" s="29"/>
      <c r="G75" s="29"/>
      <c r="H75" s="29"/>
      <c r="I75" s="29"/>
      <c r="J75" s="29"/>
      <c r="K75" s="29"/>
      <c r="L75" s="29"/>
      <c r="M75" s="23"/>
    </row>
    <row r="76" spans="4:13" s="20" customFormat="1" ht="15" customHeight="1" x14ac:dyDescent="0.2">
      <c r="D76" s="29"/>
      <c r="E76" s="29"/>
      <c r="F76" s="29"/>
      <c r="G76" s="29"/>
      <c r="H76" s="29"/>
      <c r="I76" s="29"/>
      <c r="J76" s="29"/>
      <c r="K76" s="29"/>
      <c r="L76" s="29"/>
      <c r="M76" s="23"/>
    </row>
    <row r="77" spans="4:13" s="20" customFormat="1" ht="15" customHeight="1" x14ac:dyDescent="0.2">
      <c r="D77" s="29"/>
      <c r="E77" s="29"/>
      <c r="F77" s="29"/>
      <c r="G77" s="29"/>
      <c r="H77" s="29"/>
      <c r="I77" s="29"/>
      <c r="J77" s="29"/>
      <c r="K77" s="29"/>
      <c r="L77" s="29"/>
      <c r="M77" s="23"/>
    </row>
    <row r="78" spans="4:13" s="20" customFormat="1" ht="15" customHeight="1" x14ac:dyDescent="0.2">
      <c r="D78" s="29"/>
      <c r="E78" s="29"/>
      <c r="F78" s="29"/>
      <c r="G78" s="29"/>
      <c r="H78" s="29"/>
      <c r="I78" s="29"/>
      <c r="J78" s="29"/>
      <c r="K78" s="29"/>
      <c r="L78" s="29"/>
      <c r="M78" s="23"/>
    </row>
    <row r="79" spans="4:13" s="20" customFormat="1" ht="15" customHeight="1" x14ac:dyDescent="0.2">
      <c r="D79" s="29"/>
      <c r="E79" s="29"/>
      <c r="F79" s="29"/>
      <c r="G79" s="29"/>
      <c r="H79" s="29"/>
      <c r="I79" s="29"/>
      <c r="J79" s="29"/>
      <c r="K79" s="29"/>
      <c r="L79" s="29"/>
      <c r="M79" s="23"/>
    </row>
    <row r="80" spans="4:13" s="20" customFormat="1" ht="15" customHeight="1" x14ac:dyDescent="0.2">
      <c r="D80" s="29"/>
      <c r="E80" s="29"/>
      <c r="F80" s="29"/>
      <c r="G80" s="29"/>
      <c r="H80" s="29"/>
      <c r="I80" s="29"/>
      <c r="J80" s="29"/>
      <c r="K80" s="29"/>
      <c r="L80" s="29"/>
      <c r="M80" s="23"/>
    </row>
    <row r="81" spans="4:13" s="20" customFormat="1" ht="15" customHeight="1" x14ac:dyDescent="0.2">
      <c r="D81" s="29"/>
      <c r="E81" s="29"/>
      <c r="F81" s="29"/>
      <c r="G81" s="29"/>
      <c r="H81" s="29"/>
      <c r="I81" s="29"/>
      <c r="J81" s="29"/>
      <c r="K81" s="29"/>
      <c r="L81" s="29"/>
      <c r="M81" s="23"/>
    </row>
    <row r="82" spans="4:13" s="20" customFormat="1" ht="15" customHeight="1" x14ac:dyDescent="0.2">
      <c r="D82" s="29"/>
      <c r="E82" s="29"/>
      <c r="F82" s="29"/>
      <c r="G82" s="29"/>
      <c r="H82" s="29"/>
      <c r="I82" s="29"/>
      <c r="J82" s="29"/>
      <c r="K82" s="29"/>
      <c r="L82" s="29"/>
      <c r="M82" s="23"/>
    </row>
    <row r="83" spans="4:13" s="20" customFormat="1" ht="15" customHeight="1" x14ac:dyDescent="0.2">
      <c r="D83" s="29"/>
      <c r="E83" s="29"/>
      <c r="F83" s="29"/>
      <c r="G83" s="29"/>
      <c r="H83" s="29"/>
      <c r="I83" s="29"/>
      <c r="J83" s="29"/>
      <c r="K83" s="29"/>
      <c r="L83" s="29"/>
      <c r="M83" s="23"/>
    </row>
    <row r="84" spans="4:13" s="20" customFormat="1" ht="15" customHeight="1" x14ac:dyDescent="0.2">
      <c r="D84" s="29"/>
      <c r="E84" s="29"/>
      <c r="F84" s="29"/>
      <c r="G84" s="29"/>
      <c r="H84" s="29"/>
      <c r="I84" s="29"/>
      <c r="J84" s="29"/>
      <c r="K84" s="29"/>
      <c r="L84" s="29"/>
      <c r="M84" s="23"/>
    </row>
    <row r="85" spans="4:13" s="20" customFormat="1" ht="15" customHeight="1" x14ac:dyDescent="0.2">
      <c r="D85" s="29"/>
      <c r="E85" s="29"/>
      <c r="F85" s="29"/>
      <c r="G85" s="29"/>
      <c r="H85" s="29"/>
      <c r="I85" s="29"/>
      <c r="J85" s="29"/>
      <c r="K85" s="29"/>
      <c r="L85" s="29"/>
      <c r="M85" s="23"/>
    </row>
    <row r="86" spans="4:13" s="20" customFormat="1" ht="15" customHeight="1" x14ac:dyDescent="0.2">
      <c r="D86" s="29"/>
      <c r="E86" s="29"/>
      <c r="F86" s="29"/>
      <c r="G86" s="29"/>
      <c r="H86" s="29"/>
      <c r="I86" s="29"/>
      <c r="J86" s="29"/>
      <c r="K86" s="29"/>
      <c r="L86" s="29"/>
      <c r="M86" s="23"/>
    </row>
    <row r="87" spans="4:13" s="20" customFormat="1" ht="15" customHeight="1" x14ac:dyDescent="0.2">
      <c r="D87" s="29"/>
      <c r="E87" s="29"/>
      <c r="F87" s="29"/>
      <c r="G87" s="29"/>
      <c r="H87" s="29"/>
      <c r="I87" s="29"/>
      <c r="J87" s="29"/>
      <c r="K87" s="29"/>
      <c r="L87" s="29"/>
      <c r="M87" s="23"/>
    </row>
    <row r="88" spans="4:13" s="20" customFormat="1" ht="15" customHeight="1" x14ac:dyDescent="0.2">
      <c r="D88" s="29"/>
      <c r="E88" s="29"/>
      <c r="F88" s="29"/>
      <c r="G88" s="29"/>
      <c r="H88" s="29"/>
      <c r="I88" s="29"/>
      <c r="J88" s="29"/>
      <c r="K88" s="29"/>
      <c r="L88" s="29"/>
      <c r="M88" s="23"/>
    </row>
    <row r="89" spans="4:13" s="20" customFormat="1" ht="15" customHeight="1" x14ac:dyDescent="0.2">
      <c r="D89" s="29"/>
      <c r="E89" s="29"/>
      <c r="F89" s="29"/>
      <c r="G89" s="29"/>
      <c r="H89" s="29"/>
      <c r="I89" s="29"/>
      <c r="J89" s="29"/>
      <c r="K89" s="29"/>
      <c r="L89" s="29"/>
      <c r="M89" s="23"/>
    </row>
    <row r="90" spans="4:13" s="20" customFormat="1" ht="15" customHeight="1" x14ac:dyDescent="0.2">
      <c r="D90" s="29"/>
      <c r="E90" s="29"/>
      <c r="F90" s="29"/>
      <c r="G90" s="29"/>
      <c r="H90" s="29"/>
      <c r="I90" s="29"/>
      <c r="J90" s="29"/>
      <c r="K90" s="29"/>
      <c r="L90" s="29"/>
      <c r="M90" s="23"/>
    </row>
    <row r="91" spans="4:13" s="20" customFormat="1" ht="15" customHeight="1" x14ac:dyDescent="0.2">
      <c r="D91" s="29"/>
      <c r="E91" s="29"/>
      <c r="F91" s="29"/>
      <c r="G91" s="29"/>
      <c r="H91" s="29"/>
      <c r="I91" s="29"/>
      <c r="J91" s="29"/>
      <c r="K91" s="29"/>
      <c r="L91" s="29"/>
      <c r="M91" s="23"/>
    </row>
    <row r="92" spans="4:13" s="20" customFormat="1" ht="15" customHeight="1" x14ac:dyDescent="0.2">
      <c r="D92" s="29"/>
      <c r="E92" s="29"/>
      <c r="F92" s="29"/>
      <c r="G92" s="29"/>
      <c r="H92" s="29"/>
      <c r="I92" s="29"/>
      <c r="J92" s="29"/>
      <c r="K92" s="29"/>
      <c r="L92" s="29"/>
      <c r="M92" s="23"/>
    </row>
    <row r="93" spans="4:13" s="20" customFormat="1" ht="15" customHeight="1" x14ac:dyDescent="0.2">
      <c r="D93" s="29"/>
      <c r="E93" s="29"/>
      <c r="F93" s="29"/>
      <c r="G93" s="29"/>
      <c r="H93" s="29"/>
      <c r="I93" s="29"/>
      <c r="J93" s="29"/>
      <c r="K93" s="29"/>
      <c r="L93" s="29"/>
      <c r="M93" s="23"/>
    </row>
    <row r="94" spans="4:13" s="20" customFormat="1" ht="15" customHeight="1" x14ac:dyDescent="0.2">
      <c r="D94" s="29"/>
      <c r="E94" s="29"/>
      <c r="F94" s="29"/>
      <c r="G94" s="29"/>
      <c r="H94" s="29"/>
      <c r="I94" s="29"/>
      <c r="J94" s="29"/>
      <c r="K94" s="29"/>
      <c r="L94" s="29"/>
      <c r="M94" s="23"/>
    </row>
    <row r="95" spans="4:13" s="20" customFormat="1" ht="15" customHeight="1" x14ac:dyDescent="0.2">
      <c r="D95" s="29"/>
      <c r="E95" s="29"/>
      <c r="F95" s="29"/>
      <c r="G95" s="29"/>
      <c r="H95" s="29"/>
      <c r="I95" s="29"/>
      <c r="J95" s="29"/>
      <c r="K95" s="29"/>
      <c r="L95" s="29"/>
      <c r="M95" s="23"/>
    </row>
    <row r="96" spans="4:13" s="20" customFormat="1" ht="15" customHeight="1" x14ac:dyDescent="0.2">
      <c r="D96" s="29"/>
      <c r="E96" s="29"/>
      <c r="F96" s="29"/>
      <c r="G96" s="29"/>
      <c r="H96" s="29"/>
      <c r="I96" s="29"/>
      <c r="J96" s="29"/>
      <c r="K96" s="29"/>
      <c r="L96" s="29"/>
      <c r="M96" s="23"/>
    </row>
    <row r="97" spans="4:13" s="20" customFormat="1" ht="15" customHeight="1" x14ac:dyDescent="0.2">
      <c r="D97" s="29"/>
      <c r="E97" s="29"/>
      <c r="F97" s="29"/>
      <c r="G97" s="29"/>
      <c r="H97" s="29"/>
      <c r="I97" s="29"/>
      <c r="J97" s="29"/>
      <c r="K97" s="29"/>
      <c r="L97" s="29"/>
      <c r="M97" s="23"/>
    </row>
    <row r="98" spans="4:13" s="20" customFormat="1" ht="15" customHeight="1" x14ac:dyDescent="0.2">
      <c r="D98" s="29"/>
      <c r="E98" s="29"/>
      <c r="F98" s="29"/>
      <c r="G98" s="29"/>
      <c r="H98" s="29"/>
      <c r="I98" s="29"/>
      <c r="J98" s="29"/>
      <c r="K98" s="29"/>
      <c r="L98" s="29"/>
      <c r="M98" s="23"/>
    </row>
    <row r="99" spans="4:13" s="20" customFormat="1" ht="15" customHeight="1" x14ac:dyDescent="0.2">
      <c r="D99" s="29"/>
      <c r="E99" s="29"/>
      <c r="F99" s="29"/>
      <c r="G99" s="29"/>
      <c r="H99" s="29"/>
      <c r="I99" s="29"/>
      <c r="J99" s="29"/>
      <c r="K99" s="29"/>
      <c r="L99" s="29"/>
      <c r="M99" s="23"/>
    </row>
    <row r="100" spans="4:13" s="20" customFormat="1" ht="15" customHeight="1" x14ac:dyDescent="0.2">
      <c r="D100" s="29"/>
      <c r="E100" s="29"/>
      <c r="F100" s="29"/>
      <c r="G100" s="29"/>
      <c r="H100" s="29"/>
      <c r="I100" s="29"/>
      <c r="J100" s="29"/>
      <c r="K100" s="29"/>
      <c r="L100" s="29"/>
      <c r="M100" s="23"/>
    </row>
    <row r="101" spans="4:13" s="20" customFormat="1" ht="15" customHeight="1" x14ac:dyDescent="0.2">
      <c r="D101" s="29"/>
      <c r="E101" s="29"/>
      <c r="F101" s="29"/>
      <c r="G101" s="29"/>
      <c r="H101" s="29"/>
      <c r="I101" s="29"/>
      <c r="J101" s="29"/>
      <c r="K101" s="29"/>
      <c r="L101" s="29"/>
      <c r="M101" s="23"/>
    </row>
    <row r="102" spans="4:13" s="20" customFormat="1" ht="15" customHeight="1" x14ac:dyDescent="0.2">
      <c r="D102" s="29"/>
      <c r="E102" s="29"/>
      <c r="F102" s="29"/>
      <c r="G102" s="29"/>
      <c r="H102" s="29"/>
      <c r="I102" s="29"/>
      <c r="J102" s="29"/>
      <c r="K102" s="29"/>
      <c r="L102" s="29"/>
      <c r="M102" s="23"/>
    </row>
    <row r="103" spans="4:13" s="20" customFormat="1" ht="15" customHeight="1" x14ac:dyDescent="0.2">
      <c r="D103" s="29"/>
      <c r="E103" s="29"/>
      <c r="F103" s="29"/>
      <c r="G103" s="29"/>
      <c r="H103" s="29"/>
      <c r="I103" s="29"/>
      <c r="J103" s="29"/>
      <c r="K103" s="29"/>
      <c r="L103" s="29"/>
      <c r="M103" s="23"/>
    </row>
    <row r="104" spans="4:13" s="20" customFormat="1" ht="15" customHeight="1" x14ac:dyDescent="0.2">
      <c r="D104" s="29"/>
      <c r="E104" s="29"/>
      <c r="F104" s="29"/>
      <c r="G104" s="29"/>
      <c r="H104" s="29"/>
      <c r="I104" s="29"/>
      <c r="J104" s="29"/>
      <c r="K104" s="29"/>
      <c r="L104" s="29"/>
      <c r="M104" s="23"/>
    </row>
    <row r="105" spans="4:13" s="20" customFormat="1" ht="15" customHeight="1" x14ac:dyDescent="0.2">
      <c r="D105" s="29"/>
      <c r="E105" s="29"/>
      <c r="F105" s="29"/>
      <c r="G105" s="29"/>
      <c r="H105" s="29"/>
      <c r="I105" s="29"/>
      <c r="J105" s="29"/>
      <c r="K105" s="29"/>
      <c r="L105" s="29"/>
      <c r="M105" s="23"/>
    </row>
    <row r="106" spans="4:13" s="20" customFormat="1" ht="15" customHeight="1" x14ac:dyDescent="0.2">
      <c r="D106" s="29"/>
      <c r="E106" s="29"/>
      <c r="F106" s="29"/>
      <c r="G106" s="29"/>
      <c r="H106" s="29"/>
      <c r="I106" s="29"/>
      <c r="J106" s="29"/>
      <c r="K106" s="29"/>
      <c r="L106" s="29"/>
      <c r="M106" s="23"/>
    </row>
    <row r="107" spans="4:13" s="20" customFormat="1" ht="15" customHeight="1" x14ac:dyDescent="0.2">
      <c r="D107" s="29"/>
      <c r="E107" s="29"/>
      <c r="F107" s="29"/>
      <c r="G107" s="29"/>
      <c r="H107" s="29"/>
      <c r="I107" s="29"/>
      <c r="J107" s="29"/>
      <c r="K107" s="29"/>
      <c r="L107" s="29"/>
      <c r="M107" s="23"/>
    </row>
    <row r="108" spans="4:13" s="20" customFormat="1" ht="15" customHeight="1" x14ac:dyDescent="0.2">
      <c r="D108" s="29"/>
      <c r="E108" s="29"/>
      <c r="F108" s="29"/>
      <c r="G108" s="29"/>
      <c r="H108" s="29"/>
      <c r="I108" s="29"/>
      <c r="J108" s="29"/>
      <c r="K108" s="29"/>
      <c r="L108" s="29"/>
      <c r="M108" s="23"/>
    </row>
    <row r="109" spans="4:13" s="20" customFormat="1" ht="15" customHeight="1" x14ac:dyDescent="0.2">
      <c r="D109" s="29"/>
      <c r="E109" s="29"/>
      <c r="F109" s="29"/>
      <c r="G109" s="29"/>
      <c r="H109" s="29"/>
      <c r="I109" s="29"/>
      <c r="J109" s="29"/>
      <c r="K109" s="29"/>
      <c r="L109" s="29"/>
      <c r="M109" s="23"/>
    </row>
    <row r="110" spans="4:13" s="20" customFormat="1" ht="15" customHeight="1" x14ac:dyDescent="0.2">
      <c r="D110" s="29"/>
      <c r="E110" s="29"/>
      <c r="F110" s="29"/>
      <c r="G110" s="29"/>
      <c r="H110" s="29"/>
      <c r="I110" s="29"/>
      <c r="J110" s="29"/>
      <c r="K110" s="29"/>
      <c r="L110" s="29"/>
      <c r="M110" s="23"/>
    </row>
    <row r="111" spans="4:13" s="20" customFormat="1" ht="15" customHeight="1" x14ac:dyDescent="0.2">
      <c r="D111" s="29"/>
      <c r="E111" s="29"/>
      <c r="F111" s="29"/>
      <c r="G111" s="29"/>
      <c r="H111" s="29"/>
      <c r="I111" s="29"/>
      <c r="J111" s="29"/>
      <c r="K111" s="29"/>
      <c r="L111" s="29"/>
      <c r="M111" s="23"/>
    </row>
    <row r="112" spans="4:13" s="20" customFormat="1" ht="15" customHeight="1" x14ac:dyDescent="0.2">
      <c r="D112" s="29"/>
      <c r="E112" s="29"/>
      <c r="F112" s="29"/>
      <c r="G112" s="29"/>
      <c r="H112" s="29"/>
      <c r="I112" s="29"/>
      <c r="J112" s="29"/>
      <c r="K112" s="29"/>
      <c r="L112" s="29"/>
      <c r="M112" s="23"/>
    </row>
    <row r="113" spans="4:13" s="20" customFormat="1" ht="15" customHeight="1" x14ac:dyDescent="0.2">
      <c r="D113" s="29"/>
      <c r="E113" s="29"/>
      <c r="F113" s="29"/>
      <c r="G113" s="29"/>
      <c r="H113" s="29"/>
      <c r="I113" s="29"/>
      <c r="J113" s="29"/>
      <c r="K113" s="29"/>
      <c r="L113" s="29"/>
      <c r="M113" s="23"/>
    </row>
    <row r="114" spans="4:13" s="20" customFormat="1" ht="15" customHeight="1" x14ac:dyDescent="0.2">
      <c r="D114" s="29"/>
      <c r="E114" s="29"/>
      <c r="F114" s="29"/>
      <c r="G114" s="29"/>
      <c r="H114" s="29"/>
      <c r="I114" s="29"/>
      <c r="J114" s="29"/>
      <c r="K114" s="29"/>
      <c r="L114" s="29"/>
      <c r="M114" s="23"/>
    </row>
    <row r="115" spans="4:13" s="20" customFormat="1" ht="15" customHeight="1" x14ac:dyDescent="0.2">
      <c r="D115" s="29"/>
      <c r="E115" s="29"/>
      <c r="F115" s="29"/>
      <c r="G115" s="29"/>
      <c r="H115" s="29"/>
      <c r="I115" s="29"/>
      <c r="J115" s="29"/>
      <c r="K115" s="29"/>
      <c r="L115" s="29"/>
      <c r="M115" s="23"/>
    </row>
    <row r="116" spans="4:13" s="20" customFormat="1" ht="15" customHeight="1" x14ac:dyDescent="0.2">
      <c r="D116" s="29"/>
      <c r="E116" s="29"/>
      <c r="F116" s="29"/>
      <c r="G116" s="29"/>
      <c r="H116" s="29"/>
      <c r="I116" s="29"/>
      <c r="J116" s="29"/>
      <c r="K116" s="29"/>
      <c r="L116" s="29"/>
      <c r="M116" s="23"/>
    </row>
    <row r="117" spans="4:13" s="20" customFormat="1" ht="15" customHeight="1" x14ac:dyDescent="0.2">
      <c r="D117" s="29"/>
      <c r="E117" s="29"/>
      <c r="F117" s="29"/>
      <c r="G117" s="29"/>
      <c r="H117" s="29"/>
      <c r="I117" s="29"/>
      <c r="J117" s="29"/>
      <c r="K117" s="29"/>
      <c r="L117" s="29"/>
      <c r="M117" s="23"/>
    </row>
    <row r="118" spans="4:13" s="20" customFormat="1" ht="15" customHeight="1" x14ac:dyDescent="0.2">
      <c r="D118" s="29"/>
      <c r="E118" s="29"/>
      <c r="F118" s="29"/>
      <c r="G118" s="29"/>
      <c r="H118" s="29"/>
      <c r="I118" s="29"/>
      <c r="J118" s="29"/>
      <c r="K118" s="29"/>
      <c r="L118" s="29"/>
      <c r="M118" s="23"/>
    </row>
    <row r="119" spans="4:13" s="20" customFormat="1" ht="15" customHeight="1" x14ac:dyDescent="0.2">
      <c r="D119" s="29"/>
      <c r="E119" s="29"/>
      <c r="F119" s="29"/>
      <c r="G119" s="29"/>
      <c r="H119" s="29"/>
      <c r="I119" s="29"/>
      <c r="J119" s="29"/>
      <c r="K119" s="29"/>
      <c r="L119" s="29"/>
      <c r="M119" s="23"/>
    </row>
    <row r="120" spans="4:13" s="20" customFormat="1" ht="15" customHeight="1" x14ac:dyDescent="0.2">
      <c r="D120" s="29"/>
      <c r="E120" s="29"/>
      <c r="F120" s="29"/>
      <c r="G120" s="29"/>
      <c r="H120" s="29"/>
      <c r="I120" s="29"/>
      <c r="J120" s="29"/>
      <c r="K120" s="29"/>
      <c r="L120" s="29"/>
      <c r="M120" s="23"/>
    </row>
    <row r="121" spans="4:13" s="20" customFormat="1" ht="15" customHeight="1" x14ac:dyDescent="0.2">
      <c r="D121" s="29"/>
      <c r="E121" s="29"/>
      <c r="F121" s="29"/>
      <c r="G121" s="29"/>
      <c r="H121" s="29"/>
      <c r="I121" s="29"/>
      <c r="J121" s="29"/>
      <c r="K121" s="29"/>
      <c r="L121" s="29"/>
      <c r="M121" s="23"/>
    </row>
    <row r="122" spans="4:13" s="20" customFormat="1" ht="15" customHeight="1" x14ac:dyDescent="0.2">
      <c r="D122" s="29"/>
      <c r="E122" s="29"/>
      <c r="F122" s="29"/>
      <c r="G122" s="29"/>
      <c r="H122" s="29"/>
      <c r="I122" s="29"/>
      <c r="J122" s="29"/>
      <c r="K122" s="29"/>
      <c r="L122" s="29"/>
      <c r="M122" s="23"/>
    </row>
    <row r="123" spans="4:13" s="20" customFormat="1" ht="15" customHeight="1" x14ac:dyDescent="0.2">
      <c r="D123" s="29"/>
      <c r="E123" s="29"/>
      <c r="F123" s="29"/>
      <c r="G123" s="29"/>
      <c r="H123" s="29"/>
      <c r="I123" s="29"/>
      <c r="J123" s="29"/>
      <c r="K123" s="29"/>
      <c r="L123" s="29"/>
      <c r="M123" s="23"/>
    </row>
    <row r="124" spans="4:13" s="20" customFormat="1" ht="15" customHeight="1" x14ac:dyDescent="0.2">
      <c r="D124" s="29"/>
      <c r="E124" s="29"/>
      <c r="F124" s="29"/>
      <c r="G124" s="29"/>
      <c r="H124" s="29"/>
      <c r="I124" s="29"/>
      <c r="J124" s="29"/>
      <c r="K124" s="29"/>
      <c r="L124" s="29"/>
      <c r="M124" s="23"/>
    </row>
    <row r="125" spans="4:13" s="20" customFormat="1" ht="15" customHeight="1" x14ac:dyDescent="0.2">
      <c r="D125" s="29"/>
      <c r="E125" s="29"/>
      <c r="F125" s="29"/>
      <c r="G125" s="29"/>
      <c r="H125" s="29"/>
      <c r="I125" s="29"/>
      <c r="J125" s="29"/>
      <c r="K125" s="29"/>
      <c r="L125" s="29"/>
      <c r="M125" s="23"/>
    </row>
    <row r="126" spans="4:13" s="20" customFormat="1" ht="15" customHeight="1" x14ac:dyDescent="0.2">
      <c r="D126" s="29"/>
      <c r="E126" s="29"/>
      <c r="F126" s="29"/>
      <c r="G126" s="29"/>
      <c r="H126" s="29"/>
      <c r="I126" s="29"/>
      <c r="J126" s="29"/>
      <c r="K126" s="29"/>
      <c r="L126" s="29"/>
      <c r="M126" s="23"/>
    </row>
    <row r="127" spans="4:13" s="20" customFormat="1" ht="15" customHeight="1" x14ac:dyDescent="0.2">
      <c r="D127" s="29"/>
      <c r="E127" s="29"/>
      <c r="F127" s="29"/>
      <c r="G127" s="29"/>
      <c r="H127" s="29"/>
      <c r="I127" s="29"/>
      <c r="J127" s="29"/>
      <c r="K127" s="29"/>
      <c r="L127" s="29"/>
      <c r="M127" s="23"/>
    </row>
    <row r="128" spans="4:13" s="20" customFormat="1" ht="15" customHeight="1" x14ac:dyDescent="0.2">
      <c r="D128" s="29"/>
      <c r="E128" s="29"/>
      <c r="F128" s="29"/>
      <c r="G128" s="29"/>
      <c r="H128" s="29"/>
      <c r="I128" s="29"/>
      <c r="J128" s="29"/>
      <c r="K128" s="29"/>
      <c r="L128" s="29"/>
      <c r="M128" s="23"/>
    </row>
    <row r="129" spans="4:13" s="20" customFormat="1" ht="15" customHeight="1" x14ac:dyDescent="0.2">
      <c r="D129" s="29"/>
      <c r="E129" s="29"/>
      <c r="F129" s="29"/>
      <c r="G129" s="29"/>
      <c r="H129" s="29"/>
      <c r="I129" s="29"/>
      <c r="J129" s="29"/>
      <c r="K129" s="29"/>
      <c r="L129" s="29"/>
      <c r="M129" s="23"/>
    </row>
    <row r="130" spans="4:13" s="20" customFormat="1" ht="15" customHeight="1" x14ac:dyDescent="0.2">
      <c r="D130" s="29"/>
      <c r="E130" s="29"/>
      <c r="F130" s="29"/>
      <c r="G130" s="29"/>
      <c r="H130" s="29"/>
      <c r="I130" s="29"/>
      <c r="J130" s="29"/>
      <c r="K130" s="29"/>
      <c r="L130" s="29"/>
      <c r="M130" s="23"/>
    </row>
    <row r="131" spans="4:13" s="20" customFormat="1" ht="15" customHeight="1" x14ac:dyDescent="0.2">
      <c r="D131" s="29"/>
      <c r="E131" s="29"/>
      <c r="F131" s="29"/>
      <c r="G131" s="29"/>
      <c r="H131" s="29"/>
      <c r="I131" s="29"/>
      <c r="J131" s="29"/>
      <c r="K131" s="29"/>
      <c r="L131" s="29"/>
      <c r="M131" s="23"/>
    </row>
    <row r="132" spans="4:13" s="20" customFormat="1" ht="15" customHeight="1" x14ac:dyDescent="0.2">
      <c r="D132" s="29"/>
      <c r="E132" s="29"/>
      <c r="F132" s="29"/>
      <c r="G132" s="29"/>
      <c r="H132" s="29"/>
      <c r="I132" s="29"/>
      <c r="J132" s="29"/>
      <c r="K132" s="29"/>
      <c r="L132" s="29"/>
      <c r="M132" s="23"/>
    </row>
    <row r="133" spans="4:13" s="20" customFormat="1" ht="15" customHeight="1" x14ac:dyDescent="0.2">
      <c r="D133" s="29"/>
      <c r="E133" s="29"/>
      <c r="F133" s="29"/>
      <c r="G133" s="29"/>
      <c r="H133" s="29"/>
      <c r="I133" s="29"/>
      <c r="J133" s="29"/>
      <c r="K133" s="29"/>
      <c r="L133" s="29"/>
      <c r="M133" s="23"/>
    </row>
    <row r="134" spans="4:13" s="20" customFormat="1" ht="15" customHeight="1" x14ac:dyDescent="0.2">
      <c r="D134" s="29"/>
      <c r="E134" s="29"/>
      <c r="F134" s="29"/>
      <c r="G134" s="29"/>
      <c r="H134" s="29"/>
      <c r="I134" s="29"/>
      <c r="J134" s="29"/>
      <c r="K134" s="29"/>
      <c r="L134" s="29"/>
      <c r="M134" s="23"/>
    </row>
    <row r="135" spans="4:13" s="20" customFormat="1" ht="15" customHeight="1" x14ac:dyDescent="0.2">
      <c r="D135" s="29"/>
      <c r="E135" s="29"/>
      <c r="F135" s="29"/>
      <c r="G135" s="29"/>
      <c r="H135" s="29"/>
      <c r="I135" s="29"/>
      <c r="J135" s="29"/>
      <c r="K135" s="29"/>
      <c r="L135" s="29"/>
      <c r="M135" s="23"/>
    </row>
    <row r="136" spans="4:13" s="20" customFormat="1" ht="15" customHeight="1" x14ac:dyDescent="0.2">
      <c r="D136" s="29"/>
      <c r="E136" s="29"/>
      <c r="F136" s="29"/>
      <c r="G136" s="29"/>
      <c r="H136" s="29"/>
      <c r="I136" s="29"/>
      <c r="J136" s="29"/>
      <c r="K136" s="29"/>
      <c r="L136" s="29"/>
      <c r="M136" s="23"/>
    </row>
    <row r="137" spans="4:13" s="20" customFormat="1" ht="15" customHeight="1" x14ac:dyDescent="0.2">
      <c r="D137" s="29"/>
      <c r="E137" s="29"/>
      <c r="F137" s="29"/>
      <c r="G137" s="29"/>
      <c r="H137" s="29"/>
      <c r="I137" s="29"/>
      <c r="J137" s="29"/>
      <c r="K137" s="29"/>
      <c r="L137" s="29"/>
      <c r="M137" s="23"/>
    </row>
    <row r="138" spans="4:13" s="20" customFormat="1" ht="15" customHeight="1" x14ac:dyDescent="0.2">
      <c r="D138" s="29"/>
      <c r="E138" s="29"/>
      <c r="F138" s="29"/>
      <c r="G138" s="29"/>
      <c r="H138" s="29"/>
      <c r="I138" s="29"/>
      <c r="J138" s="29"/>
      <c r="K138" s="29"/>
      <c r="L138" s="29"/>
      <c r="M138" s="23"/>
    </row>
    <row r="139" spans="4:13" ht="15" customHeight="1" x14ac:dyDescent="0.25"/>
    <row r="140" spans="4:13" ht="15" customHeight="1" x14ac:dyDescent="0.25"/>
  </sheetData>
  <mergeCells count="22">
    <mergeCell ref="A30:B30"/>
    <mergeCell ref="A19:B19"/>
    <mergeCell ref="A1:M1"/>
    <mergeCell ref="A2:M2"/>
    <mergeCell ref="A3:M3"/>
    <mergeCell ref="A4:M4"/>
    <mergeCell ref="M5:M6"/>
    <mergeCell ref="A29:M29"/>
    <mergeCell ref="C5:D5"/>
    <mergeCell ref="F5:I5"/>
    <mergeCell ref="A21:M21"/>
    <mergeCell ref="A24:B24"/>
    <mergeCell ref="A26:M26"/>
    <mergeCell ref="A28:B28"/>
    <mergeCell ref="A16:M16"/>
    <mergeCell ref="A20:M20"/>
    <mergeCell ref="A25:M25"/>
    <mergeCell ref="A8:M8"/>
    <mergeCell ref="A5:B6"/>
    <mergeCell ref="A15:B15"/>
    <mergeCell ref="A17:M17"/>
    <mergeCell ref="A7:M7"/>
  </mergeCells>
  <printOptions horizontalCentered="1"/>
  <pageMargins left="0" right="0" top="0.75" bottom="0.75" header="0.3" footer="0.3"/>
  <pageSetup scale="61" fitToHeight="0" orientation="landscape" r:id="rId1"/>
  <headerFooter>
    <oddFooter>&amp;L&amp;D&amp;CWorksheet
Page &amp;P&amp;R&amp;T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73A8-3CDA-4913-8354-5E124EF6B92C}">
  <sheetPr>
    <pageSetUpPr fitToPage="1"/>
  </sheetPr>
  <dimension ref="A1:M158"/>
  <sheetViews>
    <sheetView zoomScale="90" zoomScaleNormal="90" workbookViewId="0">
      <selection activeCell="A25" sqref="A25:M25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4" customWidth="1"/>
    <col min="5" max="5" width="3.7109375" style="4" customWidth="1"/>
    <col min="6" max="9" width="18.7109375" style="4" customWidth="1"/>
    <col min="10" max="10" width="3.7109375" style="4" customWidth="1"/>
    <col min="11" max="11" width="18.7109375" style="5" customWidth="1"/>
    <col min="12" max="12" width="3.7109375" style="2" customWidth="1"/>
    <col min="13" max="13" width="60.7109375" customWidth="1"/>
  </cols>
  <sheetData>
    <row r="1" spans="1:13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3" s="7" customFormat="1" ht="18.75" x14ac:dyDescent="0.3">
      <c r="A3" s="189" t="s">
        <v>924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s="20" customFormat="1" ht="15.75" customHeight="1" x14ac:dyDescent="0.2">
      <c r="A5" s="183" t="s">
        <v>725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3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955</v>
      </c>
      <c r="J6" s="49"/>
      <c r="K6" s="50" t="s">
        <v>4</v>
      </c>
      <c r="L6" s="49"/>
      <c r="M6" s="192"/>
    </row>
    <row r="7" spans="1:13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3" s="20" customFormat="1" ht="15" customHeight="1" x14ac:dyDescent="0.2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3" s="20" customFormat="1" ht="15" customHeight="1" x14ac:dyDescent="0.2">
      <c r="A9" s="11" t="s">
        <v>0</v>
      </c>
      <c r="B9" s="37" t="s">
        <v>160</v>
      </c>
      <c r="C9" s="75" t="s">
        <v>0</v>
      </c>
      <c r="D9" s="73" t="s">
        <v>0</v>
      </c>
      <c r="E9" s="75"/>
      <c r="F9" s="73" t="s">
        <v>0</v>
      </c>
      <c r="G9" s="74" t="s">
        <v>0</v>
      </c>
      <c r="H9" s="73" t="s">
        <v>0</v>
      </c>
      <c r="I9" s="75"/>
      <c r="J9" s="75"/>
      <c r="K9" s="13"/>
      <c r="L9" s="13"/>
    </row>
    <row r="10" spans="1:13" s="20" customFormat="1" ht="15" customHeight="1" x14ac:dyDescent="0.2">
      <c r="A10" s="11" t="s">
        <v>599</v>
      </c>
      <c r="B10" s="41" t="s">
        <v>600</v>
      </c>
      <c r="C10" s="13">
        <v>6400</v>
      </c>
      <c r="D10" s="13">
        <v>1248</v>
      </c>
      <c r="E10" s="14"/>
      <c r="F10" s="13">
        <v>7150</v>
      </c>
      <c r="G10" s="13">
        <v>0</v>
      </c>
      <c r="H10" s="13">
        <v>5932.08</v>
      </c>
      <c r="I10" s="13">
        <f>(((H10/19)*26))-6626.63</f>
        <v>1490.9531578947363</v>
      </c>
      <c r="J10" s="14"/>
      <c r="K10" s="13">
        <v>8010</v>
      </c>
      <c r="L10" s="12"/>
      <c r="M10" s="20" t="s">
        <v>981</v>
      </c>
    </row>
    <row r="11" spans="1:13" s="20" customFormat="1" ht="15.75" customHeight="1" thickBot="1" x14ac:dyDescent="0.25">
      <c r="A11" s="11" t="s">
        <v>0</v>
      </c>
      <c r="B11" s="37" t="s">
        <v>270</v>
      </c>
      <c r="C11" s="15">
        <f>SUM(C10)</f>
        <v>6400</v>
      </c>
      <c r="D11" s="15">
        <f t="shared" ref="D11:K11" si="0">SUM(D10)</f>
        <v>1248</v>
      </c>
      <c r="E11" s="14"/>
      <c r="F11" s="15">
        <f t="shared" si="0"/>
        <v>7150</v>
      </c>
      <c r="G11" s="15">
        <f t="shared" si="0"/>
        <v>0</v>
      </c>
      <c r="H11" s="15">
        <f t="shared" si="0"/>
        <v>5932.08</v>
      </c>
      <c r="I11" s="15">
        <f t="shared" si="0"/>
        <v>1490.9531578947363</v>
      </c>
      <c r="J11" s="14"/>
      <c r="K11" s="15">
        <f t="shared" si="0"/>
        <v>8010</v>
      </c>
      <c r="L11" s="12"/>
    </row>
    <row r="12" spans="1:13" s="9" customFormat="1" ht="9.9499999999999993" customHeight="1" thickTop="1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3" s="20" customFormat="1" ht="15" customHeight="1" x14ac:dyDescent="0.2">
      <c r="A13" s="11" t="s">
        <v>0</v>
      </c>
      <c r="B13" s="37" t="s">
        <v>170</v>
      </c>
      <c r="C13" s="73" t="s">
        <v>0</v>
      </c>
      <c r="D13" s="73" t="s">
        <v>0</v>
      </c>
      <c r="E13" s="75"/>
      <c r="F13" s="73" t="s">
        <v>0</v>
      </c>
      <c r="G13" s="73" t="s">
        <v>0</v>
      </c>
      <c r="H13" s="73" t="s">
        <v>0</v>
      </c>
      <c r="I13" s="74" t="s">
        <v>0</v>
      </c>
      <c r="J13" s="78"/>
      <c r="K13" s="73" t="s">
        <v>0</v>
      </c>
      <c r="L13" s="73"/>
      <c r="M13" s="13"/>
    </row>
    <row r="14" spans="1:13" s="20" customFormat="1" ht="15" customHeight="1" x14ac:dyDescent="0.2">
      <c r="A14" s="11" t="s">
        <v>726</v>
      </c>
      <c r="B14" s="41" t="s">
        <v>724</v>
      </c>
      <c r="C14" s="13">
        <v>0</v>
      </c>
      <c r="D14" s="13">
        <v>0</v>
      </c>
      <c r="E14" s="14"/>
      <c r="F14" s="13">
        <v>0</v>
      </c>
      <c r="G14" s="13">
        <v>0</v>
      </c>
      <c r="H14" s="13">
        <v>0</v>
      </c>
      <c r="I14" s="13">
        <v>0</v>
      </c>
      <c r="J14" s="14"/>
      <c r="K14" s="13">
        <v>0</v>
      </c>
      <c r="L14" s="90"/>
    </row>
    <row r="15" spans="1:13" s="20" customFormat="1" ht="15" customHeight="1" x14ac:dyDescent="0.2">
      <c r="A15" s="11" t="s">
        <v>601</v>
      </c>
      <c r="B15" s="41" t="s">
        <v>172</v>
      </c>
      <c r="C15" s="13">
        <v>490</v>
      </c>
      <c r="D15" s="13">
        <v>95.44</v>
      </c>
      <c r="E15" s="14"/>
      <c r="F15" s="13">
        <v>547</v>
      </c>
      <c r="G15" s="13">
        <v>0</v>
      </c>
      <c r="H15" s="13">
        <v>453.83</v>
      </c>
      <c r="I15" s="13">
        <f>I11*0.0765</f>
        <v>114.05791657894733</v>
      </c>
      <c r="J15" s="14"/>
      <c r="K15" s="13">
        <v>615</v>
      </c>
      <c r="L15" s="90"/>
    </row>
    <row r="16" spans="1:13" s="20" customFormat="1" ht="15" customHeight="1" x14ac:dyDescent="0.2">
      <c r="A16" s="11" t="s">
        <v>1039</v>
      </c>
      <c r="B16" s="41" t="s">
        <v>1031</v>
      </c>
      <c r="C16" s="13">
        <v>0</v>
      </c>
      <c r="D16" s="13">
        <v>0</v>
      </c>
      <c r="E16" s="14"/>
      <c r="F16" s="13">
        <v>0</v>
      </c>
      <c r="G16" s="13">
        <v>0</v>
      </c>
      <c r="H16" s="13">
        <v>0</v>
      </c>
      <c r="I16" s="13">
        <v>0</v>
      </c>
      <c r="J16" s="14"/>
      <c r="K16" s="13">
        <v>400</v>
      </c>
      <c r="L16" s="90"/>
    </row>
    <row r="17" spans="1:13" s="20" customFormat="1" ht="15" customHeight="1" x14ac:dyDescent="0.2">
      <c r="A17" s="11" t="s">
        <v>602</v>
      </c>
      <c r="B17" s="41" t="s">
        <v>190</v>
      </c>
      <c r="C17" s="13">
        <v>0</v>
      </c>
      <c r="D17" s="13">
        <v>0</v>
      </c>
      <c r="E17" s="14"/>
      <c r="F17" s="13">
        <v>0</v>
      </c>
      <c r="G17" s="13">
        <v>0</v>
      </c>
      <c r="H17" s="13">
        <v>0</v>
      </c>
      <c r="I17" s="13">
        <v>0</v>
      </c>
      <c r="J17" s="14"/>
      <c r="K17" s="13">
        <v>0</v>
      </c>
      <c r="L17" s="90"/>
    </row>
    <row r="18" spans="1:13" s="20" customFormat="1" ht="15" customHeight="1" x14ac:dyDescent="0.2">
      <c r="A18" s="11" t="s">
        <v>603</v>
      </c>
      <c r="B18" s="41" t="s">
        <v>273</v>
      </c>
      <c r="C18" s="13">
        <v>0</v>
      </c>
      <c r="D18" s="13">
        <v>0</v>
      </c>
      <c r="E18" s="14"/>
      <c r="F18" s="13">
        <v>0</v>
      </c>
      <c r="G18" s="13">
        <v>0</v>
      </c>
      <c r="H18" s="13">
        <v>0</v>
      </c>
      <c r="I18" s="13">
        <v>0</v>
      </c>
      <c r="J18" s="14"/>
      <c r="K18" s="13">
        <v>0</v>
      </c>
      <c r="L18" s="90"/>
    </row>
    <row r="19" spans="1:13" s="20" customFormat="1" ht="15.75" customHeight="1" thickBot="1" x14ac:dyDescent="0.25">
      <c r="A19" s="11" t="s">
        <v>0</v>
      </c>
      <c r="B19" s="37" t="s">
        <v>386</v>
      </c>
      <c r="C19" s="15">
        <f>SUM(C14:C18)</f>
        <v>490</v>
      </c>
      <c r="D19" s="15">
        <f>SUM(D13:D18)</f>
        <v>95.44</v>
      </c>
      <c r="E19" s="14"/>
      <c r="F19" s="15">
        <f>SUM(F13:F18)</f>
        <v>547</v>
      </c>
      <c r="G19" s="15">
        <f>SUM(G13:G18)</f>
        <v>0</v>
      </c>
      <c r="H19" s="15">
        <f>SUM(H13:H18)</f>
        <v>453.83</v>
      </c>
      <c r="I19" s="15">
        <f>SUM(I13:I18)</f>
        <v>114.05791657894733</v>
      </c>
      <c r="J19" s="14"/>
      <c r="K19" s="15">
        <f>SUM(K13:K18)</f>
        <v>1015</v>
      </c>
      <c r="L19" s="90"/>
    </row>
    <row r="20" spans="1:13" s="44" customFormat="1" ht="15.75" customHeight="1" thickTop="1" thickBot="1" x14ac:dyDescent="0.25">
      <c r="A20" s="16" t="s">
        <v>0</v>
      </c>
      <c r="B20" s="16" t="s">
        <v>165</v>
      </c>
      <c r="C20" s="17">
        <f>C11+C19</f>
        <v>6890</v>
      </c>
      <c r="D20" s="17">
        <f>D11+D19</f>
        <v>1343.44</v>
      </c>
      <c r="E20" s="18"/>
      <c r="F20" s="17">
        <f>F11+F19</f>
        <v>7697</v>
      </c>
      <c r="G20" s="17">
        <f>G11+G19</f>
        <v>0</v>
      </c>
      <c r="H20" s="17">
        <f>H11+H19</f>
        <v>6385.91</v>
      </c>
      <c r="I20" s="17">
        <f>I11+I19</f>
        <v>1605.0110744736835</v>
      </c>
      <c r="J20" s="18"/>
      <c r="K20" s="17">
        <f>K11+K19</f>
        <v>9025</v>
      </c>
      <c r="L20" s="27"/>
    </row>
    <row r="21" spans="1:13" s="9" customFormat="1" ht="24.95" customHeight="1" thickTop="1" x14ac:dyDescent="0.25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</row>
    <row r="22" spans="1:13" s="20" customFormat="1" ht="15" customHeight="1" x14ac:dyDescent="0.2">
      <c r="A22" s="186" t="s">
        <v>808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13" s="20" customFormat="1" ht="15" customHeight="1" x14ac:dyDescent="0.2">
      <c r="A23" s="11" t="s">
        <v>728</v>
      </c>
      <c r="B23" s="41" t="s">
        <v>729</v>
      </c>
      <c r="C23" s="13">
        <v>0</v>
      </c>
      <c r="D23" s="13">
        <v>0</v>
      </c>
      <c r="E23" s="14"/>
      <c r="F23" s="13">
        <v>100</v>
      </c>
      <c r="G23" s="13">
        <v>0</v>
      </c>
      <c r="H23" s="13">
        <v>85</v>
      </c>
      <c r="I23" s="13">
        <v>85</v>
      </c>
      <c r="J23" s="14"/>
      <c r="K23" s="13">
        <v>100</v>
      </c>
      <c r="L23" s="12"/>
    </row>
    <row r="24" spans="1:13" s="44" customFormat="1" ht="15.75" customHeight="1" thickBot="1" x14ac:dyDescent="0.25">
      <c r="A24" s="185" t="s">
        <v>809</v>
      </c>
      <c r="B24" s="185"/>
      <c r="C24" s="17">
        <f>SUM(C23)</f>
        <v>0</v>
      </c>
      <c r="D24" s="17">
        <f t="shared" ref="D24:K24" si="1">SUM(D23)</f>
        <v>0</v>
      </c>
      <c r="E24" s="18"/>
      <c r="F24" s="17">
        <f t="shared" si="1"/>
        <v>100</v>
      </c>
      <c r="G24" s="17">
        <f t="shared" si="1"/>
        <v>0</v>
      </c>
      <c r="H24" s="17">
        <f t="shared" si="1"/>
        <v>85</v>
      </c>
      <c r="I24" s="17">
        <f t="shared" si="1"/>
        <v>85</v>
      </c>
      <c r="J24" s="18"/>
      <c r="K24" s="17">
        <f t="shared" si="1"/>
        <v>100</v>
      </c>
      <c r="L24" s="19"/>
    </row>
    <row r="25" spans="1:13" s="9" customFormat="1" ht="24.95" customHeight="1" thickTop="1" x14ac:dyDescent="0.2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</row>
    <row r="26" spans="1:13" s="20" customFormat="1" ht="15" customHeight="1" x14ac:dyDescent="0.2">
      <c r="A26" s="186" t="s">
        <v>779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1:13" s="20" customFormat="1" ht="15" customHeight="1" x14ac:dyDescent="0.2">
      <c r="A27" s="11" t="s">
        <v>604</v>
      </c>
      <c r="B27" s="41" t="s">
        <v>605</v>
      </c>
      <c r="C27" s="13">
        <v>2106</v>
      </c>
      <c r="D27" s="13">
        <v>584.38</v>
      </c>
      <c r="E27" s="14"/>
      <c r="F27" s="13">
        <v>450</v>
      </c>
      <c r="G27" s="13">
        <v>0</v>
      </c>
      <c r="H27" s="13">
        <v>319</v>
      </c>
      <c r="I27" s="13">
        <f>(H27/9)*12</f>
        <v>425.33333333333331</v>
      </c>
      <c r="J27" s="14"/>
      <c r="K27" s="13">
        <v>360</v>
      </c>
      <c r="L27" s="90"/>
    </row>
    <row r="28" spans="1:13" s="20" customFormat="1" ht="25.5" x14ac:dyDescent="0.2">
      <c r="A28" s="11" t="s">
        <v>606</v>
      </c>
      <c r="B28" s="41" t="s">
        <v>607</v>
      </c>
      <c r="C28" s="13">
        <v>2700</v>
      </c>
      <c r="D28" s="13">
        <v>1672.15</v>
      </c>
      <c r="E28" s="14"/>
      <c r="F28" s="13">
        <v>2065</v>
      </c>
      <c r="G28" s="13">
        <v>0</v>
      </c>
      <c r="H28" s="13">
        <v>1109.51</v>
      </c>
      <c r="I28" s="13">
        <f>((H28/9)*12)-1479.35</f>
        <v>-3.3333333333303017E-3</v>
      </c>
      <c r="J28" s="14"/>
      <c r="K28" s="13">
        <v>1560</v>
      </c>
      <c r="L28" s="12"/>
      <c r="M28" s="42" t="s">
        <v>986</v>
      </c>
    </row>
    <row r="29" spans="1:13" s="20" customFormat="1" ht="25.5" x14ac:dyDescent="0.2">
      <c r="A29" s="11" t="s">
        <v>608</v>
      </c>
      <c r="B29" s="41" t="s">
        <v>609</v>
      </c>
      <c r="C29" s="13">
        <v>1000</v>
      </c>
      <c r="D29" s="13">
        <v>1306.8499999999999</v>
      </c>
      <c r="E29" s="14"/>
      <c r="F29" s="13">
        <v>1210</v>
      </c>
      <c r="G29" s="13">
        <v>0</v>
      </c>
      <c r="H29" s="13">
        <v>1153.31</v>
      </c>
      <c r="I29" s="13">
        <f>((H29/9)*12)-1537.75</f>
        <v>-3.3333333335576754E-3</v>
      </c>
      <c r="J29" s="14"/>
      <c r="K29" s="13">
        <v>1620</v>
      </c>
      <c r="L29" s="90"/>
      <c r="M29" s="42" t="s">
        <v>986</v>
      </c>
    </row>
    <row r="30" spans="1:13" s="20" customFormat="1" ht="15" customHeight="1" x14ac:dyDescent="0.2">
      <c r="A30" s="11" t="s">
        <v>722</v>
      </c>
      <c r="B30" s="41" t="s">
        <v>651</v>
      </c>
      <c r="C30" s="13">
        <v>0</v>
      </c>
      <c r="D30" s="13">
        <v>25</v>
      </c>
      <c r="E30" s="14"/>
      <c r="F30" s="13">
        <v>0</v>
      </c>
      <c r="G30" s="13">
        <v>0</v>
      </c>
      <c r="H30" s="13">
        <v>19</v>
      </c>
      <c r="I30" s="13">
        <f t="shared" ref="I30:I34" si="2">(H30/9)*12</f>
        <v>25.333333333333336</v>
      </c>
      <c r="J30" s="14"/>
      <c r="K30" s="13">
        <v>100</v>
      </c>
      <c r="L30" s="90"/>
    </row>
    <row r="31" spans="1:13" s="20" customFormat="1" ht="15" customHeight="1" x14ac:dyDescent="0.2">
      <c r="A31" s="11" t="s">
        <v>610</v>
      </c>
      <c r="B31" s="41" t="s">
        <v>611</v>
      </c>
      <c r="C31" s="13">
        <v>1500</v>
      </c>
      <c r="D31" s="13">
        <v>1124</v>
      </c>
      <c r="E31" s="14"/>
      <c r="F31" s="13">
        <v>1500</v>
      </c>
      <c r="G31" s="13">
        <v>0</v>
      </c>
      <c r="H31" s="13">
        <v>899</v>
      </c>
      <c r="I31" s="13">
        <f t="shared" si="2"/>
        <v>1198.6666666666665</v>
      </c>
      <c r="J31" s="14"/>
      <c r="K31" s="13">
        <v>1500</v>
      </c>
      <c r="L31" s="90"/>
    </row>
    <row r="32" spans="1:13" s="20" customFormat="1" ht="12.75" x14ac:dyDescent="0.2">
      <c r="A32" s="11" t="s">
        <v>612</v>
      </c>
      <c r="B32" s="41" t="s">
        <v>239</v>
      </c>
      <c r="C32" s="13">
        <v>0</v>
      </c>
      <c r="D32" s="13">
        <v>0</v>
      </c>
      <c r="E32" s="14"/>
      <c r="F32" s="13">
        <v>355</v>
      </c>
      <c r="G32" s="13">
        <v>0</v>
      </c>
      <c r="H32" s="13">
        <v>267.2</v>
      </c>
      <c r="I32" s="13">
        <f>((H32/9)*12)-356.27</f>
        <v>-3.3333333333303017E-3</v>
      </c>
      <c r="J32" s="14"/>
      <c r="K32" s="13">
        <v>360</v>
      </c>
      <c r="L32" s="90"/>
      <c r="M32" s="42" t="s">
        <v>997</v>
      </c>
    </row>
    <row r="33" spans="1:13" s="20" customFormat="1" ht="15" customHeight="1" x14ac:dyDescent="0.2">
      <c r="A33" s="11" t="s">
        <v>984</v>
      </c>
      <c r="B33" s="41" t="s">
        <v>243</v>
      </c>
      <c r="C33" s="13">
        <v>0</v>
      </c>
      <c r="D33" s="13">
        <v>0</v>
      </c>
      <c r="E33" s="14"/>
      <c r="F33" s="13">
        <v>0</v>
      </c>
      <c r="G33" s="13">
        <v>0</v>
      </c>
      <c r="H33" s="13">
        <v>0</v>
      </c>
      <c r="I33" s="13">
        <v>60</v>
      </c>
      <c r="J33" s="14"/>
      <c r="K33" s="13">
        <v>60</v>
      </c>
      <c r="L33" s="14"/>
      <c r="M33" s="12" t="s">
        <v>983</v>
      </c>
    </row>
    <row r="34" spans="1:13" s="20" customFormat="1" ht="15" customHeight="1" x14ac:dyDescent="0.2">
      <c r="A34" s="11" t="s">
        <v>957</v>
      </c>
      <c r="B34" s="41" t="s">
        <v>248</v>
      </c>
      <c r="C34" s="13">
        <v>0</v>
      </c>
      <c r="D34" s="13">
        <v>0</v>
      </c>
      <c r="E34" s="14"/>
      <c r="F34" s="13">
        <v>0</v>
      </c>
      <c r="G34" s="13">
        <v>0</v>
      </c>
      <c r="H34" s="13">
        <v>174</v>
      </c>
      <c r="I34" s="13">
        <f t="shared" si="2"/>
        <v>232</v>
      </c>
      <c r="J34" s="14"/>
      <c r="K34" s="13">
        <v>1000</v>
      </c>
      <c r="L34" s="90"/>
    </row>
    <row r="35" spans="1:13" s="44" customFormat="1" ht="15.75" customHeight="1" thickBot="1" x14ac:dyDescent="0.25">
      <c r="A35" s="185" t="s">
        <v>780</v>
      </c>
      <c r="B35" s="185"/>
      <c r="C35" s="17">
        <f>SUM(C27:C34)</f>
        <v>7306</v>
      </c>
      <c r="D35" s="17">
        <f t="shared" ref="D35:K35" si="3">SUM(D27:D34)</f>
        <v>4712.38</v>
      </c>
      <c r="E35" s="18"/>
      <c r="F35" s="17">
        <f t="shared" si="3"/>
        <v>5580</v>
      </c>
      <c r="G35" s="17">
        <f t="shared" si="3"/>
        <v>0</v>
      </c>
      <c r="H35" s="17">
        <f t="shared" si="3"/>
        <v>3941.0199999999995</v>
      </c>
      <c r="I35" s="17">
        <f t="shared" si="3"/>
        <v>1941.323333333333</v>
      </c>
      <c r="J35" s="18"/>
      <c r="K35" s="17">
        <f t="shared" si="3"/>
        <v>6560</v>
      </c>
      <c r="L35" s="27"/>
    </row>
    <row r="36" spans="1:13" s="9" customFormat="1" ht="24.95" customHeight="1" thickTop="1" x14ac:dyDescent="0.2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</row>
    <row r="37" spans="1:13" s="20" customFormat="1" ht="15" customHeight="1" x14ac:dyDescent="0.2">
      <c r="A37" s="186" t="s">
        <v>782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</row>
    <row r="38" spans="1:13" s="20" customFormat="1" ht="15" customHeight="1" x14ac:dyDescent="0.2">
      <c r="A38" s="11" t="s">
        <v>613</v>
      </c>
      <c r="B38" s="41" t="s">
        <v>252</v>
      </c>
      <c r="C38" s="13">
        <v>500</v>
      </c>
      <c r="D38" s="13">
        <v>3864.9</v>
      </c>
      <c r="E38" s="14"/>
      <c r="F38" s="13">
        <v>300</v>
      </c>
      <c r="G38" s="13">
        <v>0</v>
      </c>
      <c r="H38" s="13">
        <v>0</v>
      </c>
      <c r="I38" s="13">
        <f t="shared" ref="I38" si="4">(H38/9)*12</f>
        <v>0</v>
      </c>
      <c r="J38" s="14"/>
      <c r="K38" s="13">
        <v>500</v>
      </c>
      <c r="L38" s="90"/>
    </row>
    <row r="39" spans="1:13" s="44" customFormat="1" ht="15.75" customHeight="1" thickBot="1" x14ac:dyDescent="0.25">
      <c r="A39" s="185" t="s">
        <v>783</v>
      </c>
      <c r="B39" s="185"/>
      <c r="C39" s="17">
        <f>SUM(C38)</f>
        <v>500</v>
      </c>
      <c r="D39" s="17">
        <f t="shared" ref="D39:K39" si="5">SUM(D38)</f>
        <v>3864.9</v>
      </c>
      <c r="E39" s="18"/>
      <c r="F39" s="17">
        <f t="shared" si="5"/>
        <v>300</v>
      </c>
      <c r="G39" s="17">
        <f t="shared" si="5"/>
        <v>0</v>
      </c>
      <c r="H39" s="17">
        <f t="shared" si="5"/>
        <v>0</v>
      </c>
      <c r="I39" s="17">
        <f t="shared" si="5"/>
        <v>0</v>
      </c>
      <c r="J39" s="18"/>
      <c r="K39" s="17">
        <f t="shared" si="5"/>
        <v>500</v>
      </c>
      <c r="L39" s="27"/>
    </row>
    <row r="40" spans="1:13" s="9" customFormat="1" ht="24.95" customHeight="1" thickTop="1" x14ac:dyDescent="0.2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</row>
    <row r="41" spans="1:13" s="20" customFormat="1" ht="15" customHeight="1" x14ac:dyDescent="0.2">
      <c r="A41" s="186" t="s">
        <v>784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</row>
    <row r="42" spans="1:13" s="20" customFormat="1" ht="15" customHeight="1" x14ac:dyDescent="0.2">
      <c r="A42" s="11" t="s">
        <v>614</v>
      </c>
      <c r="B42" s="41" t="s">
        <v>615</v>
      </c>
      <c r="C42" s="13">
        <v>0</v>
      </c>
      <c r="D42" s="13">
        <v>0</v>
      </c>
      <c r="E42" s="14"/>
      <c r="F42" s="13">
        <v>250</v>
      </c>
      <c r="G42" s="13">
        <v>0</v>
      </c>
      <c r="H42" s="13">
        <v>1470.27</v>
      </c>
      <c r="I42" s="13">
        <v>1470.27</v>
      </c>
      <c r="J42" s="14"/>
      <c r="K42" s="13">
        <v>2000</v>
      </c>
      <c r="L42" s="90"/>
    </row>
    <row r="43" spans="1:13" s="44" customFormat="1" ht="15.75" customHeight="1" thickBot="1" x14ac:dyDescent="0.25">
      <c r="A43" s="185" t="s">
        <v>785</v>
      </c>
      <c r="B43" s="185"/>
      <c r="C43" s="17">
        <f>SUM(C42)</f>
        <v>0</v>
      </c>
      <c r="D43" s="17">
        <f t="shared" ref="D43:K43" si="6">SUM(D42)</f>
        <v>0</v>
      </c>
      <c r="E43" s="18"/>
      <c r="F43" s="17">
        <f t="shared" si="6"/>
        <v>250</v>
      </c>
      <c r="G43" s="17">
        <f t="shared" si="6"/>
        <v>0</v>
      </c>
      <c r="H43" s="17">
        <f t="shared" si="6"/>
        <v>1470.27</v>
      </c>
      <c r="I43" s="17">
        <f t="shared" si="6"/>
        <v>1470.27</v>
      </c>
      <c r="J43" s="18"/>
      <c r="K43" s="17">
        <f t="shared" si="6"/>
        <v>2000</v>
      </c>
      <c r="L43" s="27"/>
    </row>
    <row r="44" spans="1:13" s="9" customFormat="1" ht="24.95" customHeight="1" thickTop="1" x14ac:dyDescent="0.2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</row>
    <row r="45" spans="1:13" s="20" customFormat="1" ht="15" customHeight="1" x14ac:dyDescent="0.2">
      <c r="A45" s="186" t="s">
        <v>791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  <row r="46" spans="1:13" s="20" customFormat="1" ht="25.5" x14ac:dyDescent="0.2">
      <c r="A46" s="11" t="s">
        <v>616</v>
      </c>
      <c r="B46" s="41" t="s">
        <v>371</v>
      </c>
      <c r="C46" s="13">
        <v>0</v>
      </c>
      <c r="D46" s="13"/>
      <c r="E46" s="14"/>
      <c r="F46" s="13">
        <v>0</v>
      </c>
      <c r="G46" s="13">
        <v>0</v>
      </c>
      <c r="H46" s="13">
        <v>0</v>
      </c>
      <c r="I46" s="13">
        <v>0</v>
      </c>
      <c r="J46" s="14"/>
      <c r="K46" s="13">
        <v>0</v>
      </c>
      <c r="L46" s="90"/>
      <c r="M46" s="42" t="s">
        <v>727</v>
      </c>
    </row>
    <row r="47" spans="1:13" s="44" customFormat="1" ht="15.75" customHeight="1" thickBot="1" x14ac:dyDescent="0.25">
      <c r="A47" s="185" t="s">
        <v>792</v>
      </c>
      <c r="B47" s="185"/>
      <c r="C47" s="17">
        <f>SUM(C46)</f>
        <v>0</v>
      </c>
      <c r="D47" s="17">
        <f t="shared" ref="D47:K47" si="7">SUM(D46)</f>
        <v>0</v>
      </c>
      <c r="E47" s="18"/>
      <c r="F47" s="17">
        <f t="shared" si="7"/>
        <v>0</v>
      </c>
      <c r="G47" s="17">
        <f t="shared" si="7"/>
        <v>0</v>
      </c>
      <c r="H47" s="17">
        <f t="shared" si="7"/>
        <v>0</v>
      </c>
      <c r="I47" s="17">
        <f t="shared" si="7"/>
        <v>0</v>
      </c>
      <c r="J47" s="18"/>
      <c r="K47" s="17">
        <f t="shared" si="7"/>
        <v>0</v>
      </c>
      <c r="L47" s="27"/>
    </row>
    <row r="48" spans="1:13" s="9" customFormat="1" ht="24.95" customHeight="1" thickTop="1" x14ac:dyDescent="0.2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</row>
    <row r="49" spans="1:13" s="20" customFormat="1" ht="15.75" customHeight="1" thickBot="1" x14ac:dyDescent="0.25">
      <c r="A49" s="193" t="s">
        <v>723</v>
      </c>
      <c r="B49" s="193"/>
      <c r="C49" s="58">
        <f>C20+C24+C35+C39+C43+C47</f>
        <v>14696</v>
      </c>
      <c r="D49" s="58">
        <f>D20+D24+D35+D39+D43+D47</f>
        <v>9920.7199999999993</v>
      </c>
      <c r="E49" s="59"/>
      <c r="F49" s="58">
        <f>F20+F24+F35+F39+F43+F47</f>
        <v>13927</v>
      </c>
      <c r="G49" s="58">
        <f>G20+G24+G35+G39+G43+G47</f>
        <v>0</v>
      </c>
      <c r="H49" s="58">
        <f>H20+H24+H35+H39+H43+H47</f>
        <v>11882.2</v>
      </c>
      <c r="I49" s="58">
        <f>I20+I24+I35+I39+I43+I47</f>
        <v>5101.6044078070172</v>
      </c>
      <c r="J49" s="59"/>
      <c r="K49" s="58">
        <f>K20+K24+K35+K39+K43+K47</f>
        <v>18185</v>
      </c>
      <c r="L49" s="90"/>
    </row>
    <row r="50" spans="1:13" s="20" customFormat="1" ht="15" customHeight="1" thickTop="1" x14ac:dyDescent="0.2">
      <c r="A50" s="11"/>
      <c r="B50" s="11"/>
      <c r="C50" s="28"/>
      <c r="D50" s="28"/>
      <c r="E50" s="28"/>
      <c r="F50" s="28"/>
      <c r="G50" s="28"/>
      <c r="H50" s="28"/>
      <c r="I50" s="28"/>
      <c r="J50" s="28"/>
      <c r="K50" s="28"/>
      <c r="L50" s="13"/>
      <c r="M50" s="11"/>
    </row>
    <row r="51" spans="1:13" s="20" customFormat="1" ht="15" customHeight="1" x14ac:dyDescent="0.2">
      <c r="C51" s="56"/>
      <c r="D51" s="56"/>
      <c r="E51" s="56"/>
      <c r="F51" s="56"/>
      <c r="G51" s="56"/>
      <c r="H51" s="56"/>
      <c r="I51" s="56"/>
      <c r="J51" s="56"/>
      <c r="K51" s="23"/>
    </row>
    <row r="52" spans="1:13" ht="15.75" customHeight="1" x14ac:dyDescent="0.25">
      <c r="C52" s="6"/>
      <c r="D52" s="6"/>
      <c r="E52" s="6"/>
      <c r="F52" s="6"/>
      <c r="G52" s="6"/>
      <c r="H52" s="6"/>
      <c r="I52" s="6"/>
      <c r="J52" s="6"/>
    </row>
    <row r="53" spans="1:13" ht="15.75" customHeight="1" x14ac:dyDescent="0.25">
      <c r="C53" s="6"/>
      <c r="D53" s="6"/>
      <c r="E53" s="6"/>
      <c r="F53" s="6"/>
      <c r="G53" s="6"/>
      <c r="H53" s="6"/>
      <c r="I53" s="6"/>
      <c r="J53" s="6"/>
    </row>
    <row r="54" spans="1:13" ht="15.75" customHeight="1" x14ac:dyDescent="0.25">
      <c r="C54" s="6"/>
      <c r="D54" s="6"/>
      <c r="E54" s="6"/>
      <c r="F54" s="6"/>
      <c r="G54" s="6"/>
      <c r="H54" s="6"/>
      <c r="I54" s="6"/>
      <c r="J54" s="6"/>
    </row>
    <row r="55" spans="1:13" ht="15.75" customHeight="1" x14ac:dyDescent="0.25">
      <c r="C55" s="6"/>
      <c r="D55" s="6"/>
      <c r="E55" s="6"/>
      <c r="F55" s="6"/>
      <c r="G55" s="6"/>
      <c r="H55" s="6"/>
      <c r="I55" s="6"/>
      <c r="J55" s="6"/>
    </row>
    <row r="56" spans="1:13" ht="15.75" customHeight="1" x14ac:dyDescent="0.25">
      <c r="C56" s="6"/>
      <c r="D56" s="6"/>
      <c r="E56" s="6"/>
      <c r="F56" s="6"/>
      <c r="G56" s="6"/>
      <c r="H56" s="6"/>
      <c r="I56" s="6"/>
      <c r="J56" s="6"/>
    </row>
    <row r="57" spans="1:13" ht="15.75" customHeight="1" x14ac:dyDescent="0.25">
      <c r="C57" s="6"/>
      <c r="D57" s="6"/>
      <c r="E57" s="6"/>
      <c r="F57" s="6"/>
      <c r="G57" s="6"/>
      <c r="H57" s="6"/>
      <c r="I57" s="6"/>
      <c r="J57" s="6"/>
    </row>
    <row r="58" spans="1:13" ht="15.75" customHeight="1" x14ac:dyDescent="0.25">
      <c r="C58" s="6"/>
      <c r="D58" s="6"/>
      <c r="E58" s="6"/>
      <c r="F58" s="6"/>
      <c r="G58" s="6"/>
      <c r="H58" s="6"/>
      <c r="I58" s="6"/>
      <c r="J58" s="6"/>
    </row>
    <row r="59" spans="1:13" ht="15.75" customHeight="1" x14ac:dyDescent="0.25">
      <c r="C59" s="6"/>
      <c r="D59" s="6"/>
      <c r="E59" s="6"/>
      <c r="F59" s="6"/>
      <c r="G59" s="6"/>
      <c r="H59" s="6"/>
      <c r="I59" s="6"/>
      <c r="J59" s="6"/>
    </row>
    <row r="60" spans="1:13" ht="15.75" customHeight="1" x14ac:dyDescent="0.25">
      <c r="C60" s="6"/>
      <c r="D60" s="6"/>
      <c r="E60" s="6"/>
      <c r="F60" s="6"/>
      <c r="G60" s="6"/>
      <c r="H60" s="6"/>
      <c r="I60" s="6"/>
      <c r="J60" s="6"/>
    </row>
    <row r="61" spans="1:13" ht="15.75" customHeight="1" x14ac:dyDescent="0.25">
      <c r="C61" s="6"/>
      <c r="D61" s="6"/>
      <c r="E61" s="6"/>
      <c r="F61" s="6"/>
      <c r="G61" s="6"/>
      <c r="H61" s="6"/>
      <c r="I61" s="6"/>
      <c r="J61" s="6"/>
    </row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</sheetData>
  <mergeCells count="28">
    <mergeCell ref="A1:M1"/>
    <mergeCell ref="A2:M2"/>
    <mergeCell ref="A3:M3"/>
    <mergeCell ref="A4:M4"/>
    <mergeCell ref="A49:B49"/>
    <mergeCell ref="A22:M22"/>
    <mergeCell ref="A24:B24"/>
    <mergeCell ref="A25:M25"/>
    <mergeCell ref="A26:M26"/>
    <mergeCell ref="A7:L7"/>
    <mergeCell ref="A8:L8"/>
    <mergeCell ref="A5:B6"/>
    <mergeCell ref="A12:M12"/>
    <mergeCell ref="A21:M21"/>
    <mergeCell ref="C5:D5"/>
    <mergeCell ref="F5:I5"/>
    <mergeCell ref="M5:M6"/>
    <mergeCell ref="A35:B35"/>
    <mergeCell ref="A36:M36"/>
    <mergeCell ref="A40:M40"/>
    <mergeCell ref="A44:M44"/>
    <mergeCell ref="A48:M48"/>
    <mergeCell ref="A37:M37"/>
    <mergeCell ref="A39:B39"/>
    <mergeCell ref="A41:M41"/>
    <mergeCell ref="A43:B43"/>
    <mergeCell ref="A45:M45"/>
    <mergeCell ref="A47:B47"/>
  </mergeCells>
  <printOptions horizontalCentered="1"/>
  <pageMargins left="0" right="0" top="0.75" bottom="0.75" header="0.3" footer="0.3"/>
  <pageSetup scale="49" fitToHeight="0" orientation="landscape" r:id="rId1"/>
  <headerFooter>
    <oddFooter>&amp;L&amp;D&amp;CWorksheet
Page &amp;P&amp;R&amp;T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E96C-5974-44C3-BDA0-1534F2FF7F14}">
  <sheetPr>
    <pageSetUpPr fitToPage="1"/>
  </sheetPr>
  <dimension ref="A1:O228"/>
  <sheetViews>
    <sheetView zoomScale="90" zoomScaleNormal="90" workbookViewId="0">
      <selection activeCell="I25" sqref="I25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2" customWidth="1"/>
    <col min="5" max="5" width="3.7109375" style="6" customWidth="1"/>
    <col min="6" max="9" width="18.7109375" style="6" customWidth="1"/>
    <col min="10" max="10" width="3.7109375" style="6" customWidth="1"/>
    <col min="11" max="11" width="18.7109375" style="6" customWidth="1"/>
    <col min="12" max="12" width="3.7109375" style="6" customWidth="1"/>
    <col min="13" max="13" width="60.7109375" style="6" customWidth="1"/>
    <col min="14" max="14" width="30.7109375" style="5" customWidth="1"/>
    <col min="15" max="15" width="30.7109375" style="2" customWidth="1"/>
    <col min="16" max="16" width="30.7109375" customWidth="1"/>
  </cols>
  <sheetData>
    <row r="1" spans="1:15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7" customFormat="1" ht="18.75" x14ac:dyDescent="0.3">
      <c r="A2" s="189" t="s">
        <v>1008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5" s="7" customFormat="1" ht="18.75" x14ac:dyDescent="0.3">
      <c r="A3" s="189" t="s">
        <v>1009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5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8"/>
      <c r="O4" s="8"/>
    </row>
    <row r="5" spans="1:15" s="20" customFormat="1" ht="15.75" customHeight="1" x14ac:dyDescent="0.2">
      <c r="A5" s="183" t="s">
        <v>1010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7"/>
      <c r="M5" s="192" t="s">
        <v>795</v>
      </c>
    </row>
    <row r="6" spans="1:15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50"/>
      <c r="M6" s="192"/>
    </row>
    <row r="7" spans="1:15" s="20" customFormat="1" ht="15" customHeight="1" x14ac:dyDescent="0.25">
      <c r="A7" s="11" t="s">
        <v>1011</v>
      </c>
      <c r="B7" s="174" t="s">
        <v>1013</v>
      </c>
      <c r="C7" s="13">
        <v>0</v>
      </c>
      <c r="D7" s="13">
        <v>200</v>
      </c>
      <c r="E7" s="13"/>
      <c r="F7" s="13">
        <v>0</v>
      </c>
      <c r="G7" s="13">
        <v>0</v>
      </c>
      <c r="H7" s="54">
        <v>40000</v>
      </c>
      <c r="I7" s="13">
        <f>40000</f>
        <v>40000</v>
      </c>
      <c r="J7" s="13"/>
      <c r="K7" s="13">
        <v>0</v>
      </c>
      <c r="L7" s="12"/>
      <c r="M7"/>
    </row>
    <row r="8" spans="1:15" s="20" customFormat="1" ht="15" customHeight="1" x14ac:dyDescent="0.25">
      <c r="A8" s="11" t="s">
        <v>1012</v>
      </c>
      <c r="B8" s="174" t="s">
        <v>1014</v>
      </c>
      <c r="C8" s="13">
        <v>0</v>
      </c>
      <c r="D8" s="13">
        <v>0</v>
      </c>
      <c r="E8" s="13"/>
      <c r="F8" s="13">
        <v>0</v>
      </c>
      <c r="G8" s="13">
        <v>0</v>
      </c>
      <c r="H8" s="54">
        <v>0</v>
      </c>
      <c r="I8" s="13">
        <f t="shared" ref="I8" si="0">(H8/9)*12</f>
        <v>0</v>
      </c>
      <c r="J8" s="13"/>
      <c r="K8" s="13">
        <v>0</v>
      </c>
      <c r="L8" s="12"/>
      <c r="M8"/>
    </row>
    <row r="9" spans="1:15" s="20" customFormat="1" ht="15.75" customHeight="1" x14ac:dyDescent="0.25">
      <c r="A9" s="11" t="s">
        <v>1025</v>
      </c>
      <c r="B9" s="174" t="s">
        <v>1015</v>
      </c>
      <c r="C9" s="13">
        <v>0</v>
      </c>
      <c r="D9" s="13">
        <v>0</v>
      </c>
      <c r="E9" s="13"/>
      <c r="F9" s="13">
        <v>0</v>
      </c>
      <c r="G9" s="13">
        <v>0</v>
      </c>
      <c r="H9" s="54">
        <v>0</v>
      </c>
      <c r="I9" s="13">
        <f t="shared" ref="I9" si="1">(H9/9)*12</f>
        <v>0</v>
      </c>
      <c r="J9" s="13"/>
      <c r="K9" s="13">
        <v>0</v>
      </c>
      <c r="L9" s="12"/>
      <c r="M9"/>
    </row>
    <row r="10" spans="1:15" s="20" customFormat="1" ht="15.75" customHeight="1" x14ac:dyDescent="0.25">
      <c r="A10" s="11" t="s">
        <v>1026</v>
      </c>
      <c r="B10" s="174" t="s">
        <v>1027</v>
      </c>
      <c r="C10" s="13">
        <v>0</v>
      </c>
      <c r="D10" s="13">
        <v>0</v>
      </c>
      <c r="E10" s="13"/>
      <c r="F10" s="13">
        <v>0</v>
      </c>
      <c r="G10" s="13">
        <v>0</v>
      </c>
      <c r="H10" s="54">
        <v>190.12</v>
      </c>
      <c r="I10" s="13">
        <v>190.12</v>
      </c>
      <c r="J10" s="13"/>
      <c r="K10" s="13">
        <v>0</v>
      </c>
      <c r="L10" s="12"/>
      <c r="M10"/>
    </row>
    <row r="11" spans="1:15" s="20" customFormat="1" ht="15" customHeight="1" thickBot="1" x14ac:dyDescent="0.3">
      <c r="A11" s="187" t="s">
        <v>1016</v>
      </c>
      <c r="B11" s="187"/>
      <c r="C11" s="17">
        <f>SUM(C7:C10)</f>
        <v>0</v>
      </c>
      <c r="D11" s="17">
        <f>SUM(D7:D10)</f>
        <v>200</v>
      </c>
      <c r="E11" s="18"/>
      <c r="F11" s="17">
        <f>SUM(F7:F10)</f>
        <v>0</v>
      </c>
      <c r="G11" s="17">
        <f>SUM(G7:G10)</f>
        <v>0</v>
      </c>
      <c r="H11" s="17">
        <f>SUM(H7:H10)</f>
        <v>40190.120000000003</v>
      </c>
      <c r="I11" s="17">
        <f>SUM(I7:I10)</f>
        <v>40190.120000000003</v>
      </c>
      <c r="J11" s="18"/>
      <c r="K11" s="17">
        <f>SUM(K7:K10)</f>
        <v>0</v>
      </c>
      <c r="L11" s="19"/>
      <c r="M11" s="3"/>
    </row>
    <row r="12" spans="1:15" s="124" customFormat="1" ht="24.95" customHeight="1" thickTop="1" x14ac:dyDescent="0.2">
      <c r="A12" s="176" t="s">
        <v>0</v>
      </c>
      <c r="B12" s="176"/>
      <c r="C12" s="176"/>
      <c r="D12" s="176"/>
      <c r="E12" s="176"/>
      <c r="F12" s="176"/>
      <c r="G12" s="176"/>
      <c r="H12" s="176"/>
      <c r="I12" s="176"/>
      <c r="J12" s="176"/>
    </row>
    <row r="13" spans="1:15" s="20" customFormat="1" ht="15" customHeight="1" x14ac:dyDescent="0.2">
      <c r="A13" s="186" t="s">
        <v>1017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  <row r="14" spans="1:15" s="20" customFormat="1" ht="15" customHeight="1" x14ac:dyDescent="0.2">
      <c r="A14" s="11" t="s">
        <v>1020</v>
      </c>
      <c r="B14" s="41" t="s">
        <v>1019</v>
      </c>
      <c r="C14" s="13">
        <v>0</v>
      </c>
      <c r="D14" s="13">
        <v>20792.3</v>
      </c>
      <c r="E14" s="13"/>
      <c r="F14" s="13">
        <v>0</v>
      </c>
      <c r="G14" s="13">
        <v>0</v>
      </c>
      <c r="H14" s="13">
        <v>37723.64</v>
      </c>
      <c r="I14" s="13">
        <v>53914.38</v>
      </c>
      <c r="J14" s="13"/>
      <c r="K14" s="13">
        <v>0</v>
      </c>
      <c r="L14" s="13"/>
      <c r="M14" s="12"/>
    </row>
    <row r="15" spans="1:15" s="20" customFormat="1" ht="15" customHeight="1" x14ac:dyDescent="0.2">
      <c r="A15" s="11" t="s">
        <v>1021</v>
      </c>
      <c r="B15" s="41" t="s">
        <v>1022</v>
      </c>
      <c r="C15" s="13">
        <v>0</v>
      </c>
      <c r="D15" s="13">
        <v>0</v>
      </c>
      <c r="E15" s="13"/>
      <c r="F15" s="13">
        <v>0</v>
      </c>
      <c r="G15" s="13">
        <v>0</v>
      </c>
      <c r="H15" s="13">
        <v>840</v>
      </c>
      <c r="I15" s="13">
        <v>840</v>
      </c>
      <c r="J15" s="13"/>
      <c r="K15" s="13">
        <v>0</v>
      </c>
      <c r="L15" s="13"/>
      <c r="M15" s="12"/>
    </row>
    <row r="16" spans="1:15" s="20" customFormat="1" ht="15.75" customHeight="1" thickBot="1" x14ac:dyDescent="0.25">
      <c r="A16" s="185" t="s">
        <v>1018</v>
      </c>
      <c r="B16" s="185"/>
      <c r="C16" s="17">
        <f>SUM(C14:C15)</f>
        <v>0</v>
      </c>
      <c r="D16" s="17">
        <f>SUM(D14:D15)</f>
        <v>20792.3</v>
      </c>
      <c r="E16" s="18"/>
      <c r="F16" s="17">
        <f>SUM(F14:F15)</f>
        <v>0</v>
      </c>
      <c r="G16" s="17">
        <f>SUM(G14:G15)</f>
        <v>0</v>
      </c>
      <c r="H16" s="17">
        <f>SUM(H14:H15)</f>
        <v>38563.64</v>
      </c>
      <c r="I16" s="17">
        <f>SUM(I14:I15)</f>
        <v>54754.38</v>
      </c>
      <c r="J16" s="18"/>
      <c r="K16" s="17">
        <f>SUM(K14:K15)</f>
        <v>0</v>
      </c>
      <c r="L16" s="18"/>
      <c r="M16" s="19"/>
    </row>
    <row r="17" spans="1:13" s="124" customFormat="1" ht="24.95" customHeight="1" thickTop="1" x14ac:dyDescent="0.2">
      <c r="A17" s="176" t="s">
        <v>0</v>
      </c>
      <c r="B17" s="176"/>
      <c r="C17" s="176"/>
      <c r="D17" s="176"/>
      <c r="E17" s="176"/>
      <c r="F17" s="176"/>
      <c r="G17" s="176"/>
      <c r="H17" s="176"/>
      <c r="I17" s="176"/>
      <c r="J17" s="176"/>
    </row>
    <row r="18" spans="1:13" s="20" customFormat="1" ht="24" customHeight="1" thickBot="1" x14ac:dyDescent="0.25">
      <c r="A18" s="184" t="s">
        <v>851</v>
      </c>
      <c r="B18" s="184"/>
      <c r="C18" s="58">
        <f>C11-C16</f>
        <v>0</v>
      </c>
      <c r="D18" s="58">
        <f>D11-D16</f>
        <v>-20592.3</v>
      </c>
      <c r="E18" s="59"/>
      <c r="F18" s="58">
        <f>F11-F16</f>
        <v>0</v>
      </c>
      <c r="G18" s="58">
        <f>G11-G16</f>
        <v>0</v>
      </c>
      <c r="H18" s="58">
        <f>H11-H16</f>
        <v>1626.4800000000032</v>
      </c>
      <c r="I18" s="58">
        <f>I11-I16</f>
        <v>-14564.259999999995</v>
      </c>
      <c r="J18" s="59"/>
      <c r="K18" s="58">
        <f>K11-K16</f>
        <v>0</v>
      </c>
      <c r="L18" s="59"/>
      <c r="M18" s="12"/>
    </row>
    <row r="19" spans="1:13" s="124" customFormat="1" ht="24.95" customHeight="1" thickTop="1" x14ac:dyDescent="0.2">
      <c r="A19" s="176" t="s">
        <v>0</v>
      </c>
      <c r="B19" s="176"/>
      <c r="C19" s="176"/>
      <c r="D19" s="176"/>
      <c r="E19" s="176"/>
      <c r="F19" s="176"/>
      <c r="G19" s="176"/>
      <c r="H19" s="176"/>
      <c r="I19" s="176"/>
      <c r="J19" s="176"/>
    </row>
    <row r="20" spans="1:13" s="124" customFormat="1" ht="15" customHeight="1" x14ac:dyDescent="0.2">
      <c r="A20" s="188" t="s">
        <v>933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</row>
    <row r="21" spans="1:13" s="20" customFormat="1" ht="15" customHeight="1" x14ac:dyDescent="0.2">
      <c r="A21" s="182" t="s">
        <v>1023</v>
      </c>
      <c r="B21" s="182"/>
      <c r="C21" s="39">
        <v>0</v>
      </c>
      <c r="D21" s="63">
        <v>0</v>
      </c>
      <c r="E21" s="63"/>
      <c r="F21" s="63">
        <v>0</v>
      </c>
      <c r="G21" s="63">
        <v>0</v>
      </c>
      <c r="H21" s="63">
        <v>0</v>
      </c>
      <c r="I21" s="63">
        <v>0</v>
      </c>
      <c r="J21" s="63"/>
      <c r="K21" s="63">
        <v>0</v>
      </c>
      <c r="L21" s="56"/>
      <c r="M21" s="56"/>
    </row>
    <row r="22" spans="1:13" s="20" customFormat="1" ht="15" customHeight="1" thickBot="1" x14ac:dyDescent="0.25">
      <c r="A22" s="188" t="s">
        <v>946</v>
      </c>
      <c r="B22" s="188"/>
      <c r="C22" s="175">
        <f>SUM(C21)</f>
        <v>0</v>
      </c>
      <c r="D22" s="175">
        <f>SUM(D21)</f>
        <v>0</v>
      </c>
      <c r="E22" s="63"/>
      <c r="F22" s="175">
        <f>SUM(F21)</f>
        <v>0</v>
      </c>
      <c r="G22" s="175">
        <f t="shared" ref="G22:K22" si="2">SUM(G21)</f>
        <v>0</v>
      </c>
      <c r="H22" s="175">
        <f t="shared" si="2"/>
        <v>0</v>
      </c>
      <c r="I22" s="175">
        <f t="shared" si="2"/>
        <v>0</v>
      </c>
      <c r="J22" s="63"/>
      <c r="K22" s="175">
        <f t="shared" si="2"/>
        <v>0</v>
      </c>
      <c r="L22" s="56"/>
      <c r="M22" s="56"/>
    </row>
    <row r="23" spans="1:13" s="124" customFormat="1" ht="24.95" customHeight="1" thickTop="1" x14ac:dyDescent="0.2">
      <c r="A23" s="176" t="s">
        <v>0</v>
      </c>
      <c r="B23" s="176"/>
      <c r="C23" s="176"/>
      <c r="D23" s="176"/>
      <c r="E23" s="176"/>
      <c r="F23" s="176"/>
      <c r="G23" s="176"/>
      <c r="H23" s="176"/>
      <c r="I23" s="176"/>
      <c r="J23" s="176"/>
    </row>
    <row r="24" spans="1:13" s="20" customFormat="1" ht="15" customHeight="1" x14ac:dyDescent="0.2">
      <c r="A24" s="182" t="s">
        <v>918</v>
      </c>
      <c r="B24" s="182"/>
      <c r="C24" s="39">
        <v>35782.93</v>
      </c>
      <c r="D24" s="63">
        <v>35782.93</v>
      </c>
      <c r="E24" s="63"/>
      <c r="F24" s="63">
        <f>D25</f>
        <v>15190.630000000001</v>
      </c>
      <c r="G24" s="63">
        <v>0</v>
      </c>
      <c r="H24" s="63">
        <f>D25</f>
        <v>15190.630000000001</v>
      </c>
      <c r="I24" s="63">
        <f>D25</f>
        <v>15190.630000000001</v>
      </c>
      <c r="J24" s="63"/>
      <c r="K24" s="63">
        <f>I25</f>
        <v>626.37000000000626</v>
      </c>
      <c r="L24" s="56"/>
      <c r="M24" s="56"/>
    </row>
    <row r="25" spans="1:13" s="20" customFormat="1" ht="15" customHeight="1" thickBot="1" x14ac:dyDescent="0.25">
      <c r="A25" s="183" t="s">
        <v>1024</v>
      </c>
      <c r="B25" s="183"/>
      <c r="C25" s="175">
        <f>C18+C22+C24</f>
        <v>35782.93</v>
      </c>
      <c r="D25" s="175">
        <f>D18+D22+D24</f>
        <v>15190.630000000001</v>
      </c>
      <c r="E25" s="63"/>
      <c r="F25" s="175">
        <f>F18+F22+F24</f>
        <v>15190.630000000001</v>
      </c>
      <c r="G25" s="175">
        <f t="shared" ref="G25:K25" si="3">G18+G22+G24</f>
        <v>0</v>
      </c>
      <c r="H25" s="175">
        <f t="shared" si="3"/>
        <v>16817.110000000004</v>
      </c>
      <c r="I25" s="175">
        <f t="shared" si="3"/>
        <v>626.37000000000626</v>
      </c>
      <c r="J25" s="63"/>
      <c r="K25" s="175">
        <f t="shared" si="3"/>
        <v>626.37000000000626</v>
      </c>
      <c r="L25" s="56"/>
      <c r="M25" s="56"/>
    </row>
    <row r="26" spans="1:13" s="20" customFormat="1" ht="15" customHeight="1" thickTop="1" x14ac:dyDescent="0.2">
      <c r="C26" s="39"/>
      <c r="D26" s="63"/>
      <c r="E26" s="63"/>
      <c r="F26" s="63"/>
      <c r="G26" s="63"/>
      <c r="H26" s="63"/>
      <c r="I26" s="63"/>
      <c r="J26" s="63"/>
      <c r="K26" s="63"/>
      <c r="L26" s="56"/>
      <c r="M26" s="56"/>
    </row>
    <row r="27" spans="1:13" s="20" customFormat="1" ht="15" customHeight="1" x14ac:dyDescent="0.2">
      <c r="C27" s="39"/>
      <c r="D27" s="63"/>
      <c r="E27" s="63"/>
      <c r="F27" s="63"/>
      <c r="G27" s="63"/>
      <c r="H27" s="63"/>
      <c r="I27" s="63"/>
      <c r="J27" s="63"/>
      <c r="K27" s="63"/>
      <c r="L27" s="56"/>
      <c r="M27" s="56"/>
    </row>
    <row r="28" spans="1:13" s="20" customFormat="1" ht="15" customHeight="1" x14ac:dyDescent="0.2">
      <c r="C28" s="39"/>
      <c r="D28" s="63"/>
      <c r="E28" s="63"/>
      <c r="F28" s="63"/>
      <c r="G28" s="63"/>
      <c r="H28" s="63"/>
      <c r="I28" s="63"/>
      <c r="J28" s="63"/>
      <c r="K28" s="63"/>
      <c r="L28" s="56"/>
      <c r="M28" s="56"/>
    </row>
    <row r="29" spans="1:13" s="20" customFormat="1" ht="15" customHeight="1" x14ac:dyDescent="0.2">
      <c r="C29" s="39"/>
      <c r="D29" s="63"/>
      <c r="E29" s="63"/>
      <c r="F29" s="63"/>
      <c r="G29" s="63"/>
      <c r="H29" s="63"/>
      <c r="I29" s="63"/>
      <c r="J29" s="63"/>
      <c r="K29" s="63"/>
      <c r="L29" s="56"/>
      <c r="M29" s="56"/>
    </row>
    <row r="30" spans="1:13" s="20" customFormat="1" ht="15" customHeight="1" x14ac:dyDescent="0.2">
      <c r="C30" s="39"/>
      <c r="D30" s="63"/>
      <c r="E30" s="63"/>
      <c r="F30" s="63"/>
      <c r="G30" s="63"/>
      <c r="H30" s="63"/>
      <c r="I30" s="63"/>
      <c r="J30" s="63"/>
      <c r="K30" s="63"/>
      <c r="L30" s="56"/>
      <c r="M30" s="56"/>
    </row>
    <row r="31" spans="1:13" s="20" customFormat="1" ht="15" customHeight="1" x14ac:dyDescent="0.2">
      <c r="C31" s="39"/>
      <c r="D31" s="63"/>
      <c r="E31" s="63"/>
      <c r="F31" s="63"/>
      <c r="G31" s="63"/>
      <c r="H31" s="63"/>
      <c r="I31" s="63"/>
      <c r="J31" s="63"/>
      <c r="K31" s="63"/>
      <c r="L31" s="56"/>
      <c r="M31" s="56"/>
    </row>
    <row r="32" spans="1:13" s="20" customFormat="1" ht="15" customHeight="1" x14ac:dyDescent="0.2">
      <c r="C32" s="39"/>
      <c r="D32" s="63"/>
      <c r="E32" s="63"/>
      <c r="F32" s="63"/>
      <c r="G32" s="63"/>
      <c r="H32" s="63"/>
      <c r="I32" s="63"/>
      <c r="J32" s="63"/>
      <c r="K32" s="63"/>
      <c r="L32" s="56"/>
      <c r="M32" s="56"/>
    </row>
    <row r="33" spans="3:13" s="20" customFormat="1" ht="15" customHeight="1" x14ac:dyDescent="0.2">
      <c r="C33" s="39"/>
      <c r="D33" s="63"/>
      <c r="E33" s="63"/>
      <c r="F33" s="63"/>
      <c r="G33" s="63"/>
      <c r="H33" s="63"/>
      <c r="I33" s="63"/>
      <c r="J33" s="63"/>
      <c r="K33" s="63"/>
      <c r="L33" s="56"/>
      <c r="M33" s="56"/>
    </row>
    <row r="34" spans="3:13" s="20" customFormat="1" ht="15" customHeight="1" x14ac:dyDescent="0.2">
      <c r="C34" s="39"/>
      <c r="D34" s="63"/>
      <c r="E34" s="63"/>
      <c r="F34" s="63"/>
      <c r="G34" s="63"/>
      <c r="H34" s="63"/>
      <c r="I34" s="63"/>
      <c r="J34" s="63"/>
      <c r="K34" s="63"/>
      <c r="L34" s="56"/>
      <c r="M34" s="56"/>
    </row>
    <row r="35" spans="3:13" s="20" customFormat="1" ht="15" customHeight="1" x14ac:dyDescent="0.2">
      <c r="C35" s="39"/>
      <c r="D35" s="63"/>
      <c r="E35" s="63"/>
      <c r="F35" s="63"/>
      <c r="G35" s="63"/>
      <c r="H35" s="63"/>
      <c r="I35" s="63"/>
      <c r="J35" s="63"/>
      <c r="K35" s="63"/>
      <c r="L35" s="56"/>
      <c r="M35" s="56"/>
    </row>
    <row r="36" spans="3:13" s="20" customFormat="1" ht="15" customHeight="1" x14ac:dyDescent="0.2">
      <c r="C36" s="39"/>
      <c r="D36" s="63"/>
      <c r="E36" s="63"/>
      <c r="F36" s="63"/>
      <c r="G36" s="63"/>
      <c r="H36" s="63"/>
      <c r="I36" s="63"/>
      <c r="J36" s="63"/>
      <c r="K36" s="63"/>
      <c r="L36" s="56"/>
      <c r="M36" s="56"/>
    </row>
    <row r="37" spans="3:13" s="20" customFormat="1" ht="15" customHeight="1" x14ac:dyDescent="0.2">
      <c r="C37" s="39"/>
      <c r="D37" s="63"/>
      <c r="E37" s="63"/>
      <c r="F37" s="63"/>
      <c r="G37" s="63"/>
      <c r="H37" s="63"/>
      <c r="I37" s="63"/>
      <c r="J37" s="63"/>
      <c r="K37" s="63"/>
      <c r="L37" s="56"/>
      <c r="M37" s="56"/>
    </row>
    <row r="38" spans="3:13" s="20" customFormat="1" ht="15" customHeight="1" x14ac:dyDescent="0.2">
      <c r="C38" s="39"/>
      <c r="D38" s="63"/>
      <c r="E38" s="63"/>
      <c r="F38" s="63"/>
      <c r="G38" s="63"/>
      <c r="H38" s="63"/>
      <c r="I38" s="63"/>
      <c r="J38" s="63"/>
      <c r="K38" s="63"/>
      <c r="L38" s="56"/>
      <c r="M38" s="56"/>
    </row>
    <row r="39" spans="3:13" s="20" customFormat="1" ht="15" customHeight="1" x14ac:dyDescent="0.2">
      <c r="C39" s="39"/>
      <c r="D39" s="63"/>
      <c r="E39" s="63"/>
      <c r="F39" s="63"/>
      <c r="G39" s="63"/>
      <c r="H39" s="63"/>
      <c r="I39" s="63"/>
      <c r="J39" s="63"/>
      <c r="K39" s="63"/>
      <c r="L39" s="56"/>
      <c r="M39" s="56"/>
    </row>
    <row r="40" spans="3:13" s="20" customFormat="1" ht="15" customHeight="1" x14ac:dyDescent="0.2">
      <c r="C40" s="39"/>
      <c r="D40" s="63"/>
      <c r="E40" s="63"/>
      <c r="F40" s="63"/>
      <c r="G40" s="63"/>
      <c r="H40" s="63"/>
      <c r="I40" s="63"/>
      <c r="J40" s="63"/>
      <c r="K40" s="63"/>
      <c r="L40" s="56"/>
      <c r="M40" s="56"/>
    </row>
    <row r="41" spans="3:13" s="20" customFormat="1" ht="15" customHeight="1" x14ac:dyDescent="0.2">
      <c r="C41" s="39"/>
      <c r="D41" s="63"/>
      <c r="E41" s="63"/>
      <c r="F41" s="63"/>
      <c r="G41" s="63"/>
      <c r="H41" s="63"/>
      <c r="I41" s="63"/>
      <c r="J41" s="63"/>
      <c r="K41" s="63"/>
      <c r="L41" s="56"/>
      <c r="M41" s="56"/>
    </row>
    <row r="42" spans="3:13" s="20" customFormat="1" ht="15" customHeight="1" x14ac:dyDescent="0.2">
      <c r="C42" s="39"/>
      <c r="D42" s="63"/>
      <c r="E42" s="63"/>
      <c r="F42" s="63"/>
      <c r="G42" s="63"/>
      <c r="H42" s="63"/>
      <c r="I42" s="63"/>
      <c r="J42" s="63"/>
      <c r="K42" s="63"/>
      <c r="L42" s="56"/>
      <c r="M42" s="56"/>
    </row>
    <row r="43" spans="3:13" s="20" customFormat="1" ht="15" customHeight="1" x14ac:dyDescent="0.2">
      <c r="C43" s="39"/>
      <c r="D43" s="63"/>
      <c r="E43" s="63"/>
      <c r="F43" s="63"/>
      <c r="G43" s="63"/>
      <c r="H43" s="63"/>
      <c r="I43" s="63"/>
      <c r="J43" s="63"/>
      <c r="K43" s="63"/>
      <c r="L43" s="56"/>
      <c r="M43" s="56"/>
    </row>
    <row r="44" spans="3:13" s="20" customFormat="1" ht="15" customHeight="1" x14ac:dyDescent="0.2">
      <c r="C44" s="39"/>
      <c r="D44" s="63"/>
      <c r="E44" s="63"/>
      <c r="F44" s="63"/>
      <c r="G44" s="63"/>
      <c r="H44" s="63"/>
      <c r="I44" s="63"/>
      <c r="J44" s="63"/>
      <c r="K44" s="63"/>
      <c r="L44" s="56"/>
      <c r="M44" s="56"/>
    </row>
    <row r="45" spans="3:13" s="20" customFormat="1" ht="15" customHeight="1" x14ac:dyDescent="0.2">
      <c r="C45" s="39"/>
      <c r="D45" s="63"/>
      <c r="E45" s="63"/>
      <c r="F45" s="63"/>
      <c r="G45" s="63"/>
      <c r="H45" s="63"/>
      <c r="I45" s="63"/>
      <c r="J45" s="63"/>
      <c r="K45" s="63"/>
      <c r="L45" s="56"/>
      <c r="M45" s="56"/>
    </row>
    <row r="46" spans="3:13" s="20" customFormat="1" ht="15" customHeight="1" x14ac:dyDescent="0.2">
      <c r="C46" s="39"/>
      <c r="D46" s="63"/>
      <c r="E46" s="63"/>
      <c r="F46" s="63"/>
      <c r="G46" s="63"/>
      <c r="H46" s="63"/>
      <c r="I46" s="63"/>
      <c r="J46" s="63"/>
      <c r="K46" s="63"/>
      <c r="L46" s="56"/>
      <c r="M46" s="56"/>
    </row>
    <row r="47" spans="3:13" s="20" customFormat="1" ht="15" customHeight="1" x14ac:dyDescent="0.2">
      <c r="C47" s="39"/>
      <c r="D47" s="63"/>
      <c r="E47" s="63"/>
      <c r="F47" s="63"/>
      <c r="G47" s="63"/>
      <c r="H47" s="63"/>
      <c r="I47" s="63"/>
      <c r="J47" s="63"/>
      <c r="K47" s="63"/>
      <c r="L47" s="56"/>
      <c r="M47" s="56"/>
    </row>
    <row r="48" spans="3:13" s="20" customFormat="1" ht="15" customHeight="1" x14ac:dyDescent="0.2">
      <c r="C48" s="39"/>
      <c r="D48" s="63"/>
      <c r="E48" s="63"/>
      <c r="F48" s="63"/>
      <c r="G48" s="63"/>
      <c r="H48" s="63"/>
      <c r="I48" s="63"/>
      <c r="J48" s="63"/>
      <c r="K48" s="63"/>
      <c r="L48" s="56"/>
      <c r="M48" s="56"/>
    </row>
    <row r="49" spans="4:13" s="20" customFormat="1" ht="15" customHeight="1" x14ac:dyDescent="0.2">
      <c r="D49" s="56"/>
      <c r="E49" s="56"/>
      <c r="F49" s="56"/>
      <c r="G49" s="56"/>
      <c r="H49" s="56"/>
      <c r="I49" s="56"/>
      <c r="J49" s="56"/>
      <c r="K49" s="56"/>
      <c r="L49" s="56"/>
      <c r="M49" s="56"/>
    </row>
    <row r="50" spans="4:13" s="20" customFormat="1" ht="15" customHeight="1" x14ac:dyDescent="0.2">
      <c r="D50" s="56"/>
      <c r="E50" s="56"/>
      <c r="F50" s="56"/>
      <c r="G50" s="56"/>
      <c r="H50" s="56"/>
      <c r="I50" s="56"/>
      <c r="J50" s="56"/>
      <c r="K50" s="56"/>
      <c r="L50" s="56"/>
      <c r="M50" s="56"/>
    </row>
    <row r="51" spans="4:13" s="20" customFormat="1" ht="15" customHeight="1" x14ac:dyDescent="0.2">
      <c r="D51" s="56"/>
      <c r="E51" s="56"/>
      <c r="F51" s="56"/>
      <c r="G51" s="56"/>
      <c r="H51" s="56"/>
      <c r="I51" s="56"/>
      <c r="J51" s="56"/>
      <c r="K51" s="56"/>
      <c r="L51" s="56"/>
      <c r="M51" s="56"/>
    </row>
    <row r="52" spans="4:13" s="20" customFormat="1" ht="15" customHeight="1" x14ac:dyDescent="0.2">
      <c r="D52" s="56"/>
      <c r="E52" s="56"/>
      <c r="F52" s="56"/>
      <c r="G52" s="56"/>
      <c r="H52" s="56"/>
      <c r="I52" s="56"/>
      <c r="J52" s="56"/>
      <c r="K52" s="56"/>
      <c r="L52" s="56"/>
      <c r="M52" s="56"/>
    </row>
    <row r="53" spans="4:13" s="20" customFormat="1" ht="15" customHeight="1" x14ac:dyDescent="0.2">
      <c r="D53" s="56"/>
      <c r="E53" s="56"/>
      <c r="F53" s="56"/>
      <c r="G53" s="56"/>
      <c r="H53" s="56"/>
      <c r="I53" s="56"/>
      <c r="J53" s="56"/>
      <c r="K53" s="56"/>
      <c r="L53" s="56"/>
      <c r="M53" s="56"/>
    </row>
    <row r="54" spans="4:13" s="20" customFormat="1" ht="15" customHeight="1" x14ac:dyDescent="0.2">
      <c r="D54" s="56"/>
      <c r="E54" s="56"/>
      <c r="F54" s="56"/>
      <c r="G54" s="56"/>
      <c r="H54" s="56"/>
      <c r="I54" s="56"/>
      <c r="J54" s="56"/>
      <c r="K54" s="56"/>
      <c r="L54" s="56"/>
      <c r="M54" s="56"/>
    </row>
    <row r="55" spans="4:13" s="20" customFormat="1" ht="15" customHeight="1" x14ac:dyDescent="0.2">
      <c r="D55" s="56"/>
      <c r="E55" s="56"/>
      <c r="F55" s="56"/>
      <c r="G55" s="56"/>
      <c r="H55" s="56"/>
      <c r="I55" s="56"/>
      <c r="J55" s="56"/>
      <c r="K55" s="56"/>
      <c r="L55" s="56"/>
      <c r="M55" s="56"/>
    </row>
    <row r="56" spans="4:13" s="20" customFormat="1" ht="15" customHeight="1" x14ac:dyDescent="0.2">
      <c r="D56" s="56"/>
      <c r="E56" s="56"/>
      <c r="F56" s="56"/>
      <c r="G56" s="56"/>
      <c r="H56" s="56"/>
      <c r="I56" s="56"/>
      <c r="J56" s="56"/>
      <c r="K56" s="56"/>
      <c r="L56" s="56"/>
      <c r="M56" s="56"/>
    </row>
    <row r="57" spans="4:13" s="20" customFormat="1" ht="15" customHeight="1" x14ac:dyDescent="0.2">
      <c r="D57" s="56"/>
      <c r="E57" s="56"/>
      <c r="F57" s="56"/>
      <c r="G57" s="56"/>
      <c r="H57" s="56"/>
      <c r="I57" s="56"/>
      <c r="J57" s="56"/>
      <c r="K57" s="56"/>
      <c r="L57" s="56"/>
      <c r="M57" s="56"/>
    </row>
    <row r="58" spans="4:13" s="20" customFormat="1" ht="15" customHeight="1" x14ac:dyDescent="0.2">
      <c r="D58" s="56"/>
      <c r="E58" s="56"/>
      <c r="F58" s="56"/>
      <c r="G58" s="56"/>
      <c r="H58" s="56"/>
      <c r="I58" s="56"/>
      <c r="J58" s="56"/>
      <c r="K58" s="56"/>
      <c r="L58" s="56"/>
      <c r="M58" s="56"/>
    </row>
    <row r="59" spans="4:13" s="20" customFormat="1" ht="15" customHeight="1" x14ac:dyDescent="0.2">
      <c r="D59" s="56"/>
      <c r="E59" s="56"/>
      <c r="F59" s="56"/>
      <c r="G59" s="56"/>
      <c r="H59" s="56"/>
      <c r="I59" s="56"/>
      <c r="J59" s="56"/>
      <c r="K59" s="56"/>
      <c r="L59" s="56"/>
      <c r="M59" s="56"/>
    </row>
    <row r="60" spans="4:13" s="20" customFormat="1" ht="15" customHeight="1" x14ac:dyDescent="0.2">
      <c r="D60" s="56"/>
      <c r="E60" s="56"/>
      <c r="F60" s="56"/>
      <c r="G60" s="56"/>
      <c r="H60" s="56"/>
      <c r="I60" s="56"/>
      <c r="J60" s="56"/>
      <c r="K60" s="56"/>
      <c r="L60" s="56"/>
      <c r="M60" s="56"/>
    </row>
    <row r="61" spans="4:13" s="20" customFormat="1" ht="15" customHeight="1" x14ac:dyDescent="0.2"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2" spans="4:13" s="20" customFormat="1" ht="15" customHeight="1" x14ac:dyDescent="0.2"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3" spans="4:13" s="20" customFormat="1" ht="15" customHeight="1" x14ac:dyDescent="0.2"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4:13" s="20" customFormat="1" ht="15" customHeight="1" x14ac:dyDescent="0.2">
      <c r="D64" s="56"/>
      <c r="E64" s="56"/>
      <c r="F64" s="56"/>
      <c r="G64" s="56"/>
      <c r="H64" s="56"/>
      <c r="I64" s="56"/>
      <c r="J64" s="56"/>
      <c r="K64" s="56"/>
      <c r="L64" s="56"/>
      <c r="M64" s="56"/>
    </row>
    <row r="65" spans="4:13" s="20" customFormat="1" ht="15" customHeight="1" x14ac:dyDescent="0.2">
      <c r="D65" s="56"/>
      <c r="E65" s="56"/>
      <c r="F65" s="56"/>
      <c r="G65" s="56"/>
      <c r="H65" s="56"/>
      <c r="I65" s="56"/>
      <c r="J65" s="56"/>
      <c r="K65" s="56"/>
      <c r="L65" s="56"/>
      <c r="M65" s="56"/>
    </row>
    <row r="66" spans="4:13" s="20" customFormat="1" ht="15" customHeight="1" x14ac:dyDescent="0.2">
      <c r="D66" s="56"/>
      <c r="E66" s="56"/>
      <c r="F66" s="56"/>
      <c r="G66" s="56"/>
      <c r="H66" s="56"/>
      <c r="I66" s="56"/>
      <c r="J66" s="56"/>
      <c r="K66" s="56"/>
      <c r="L66" s="56"/>
      <c r="M66" s="56"/>
    </row>
    <row r="67" spans="4:13" s="20" customFormat="1" ht="15" customHeight="1" x14ac:dyDescent="0.2">
      <c r="D67" s="56"/>
      <c r="E67" s="56"/>
      <c r="F67" s="56"/>
      <c r="G67" s="56"/>
      <c r="H67" s="56"/>
      <c r="I67" s="56"/>
      <c r="J67" s="56"/>
      <c r="K67" s="56"/>
      <c r="L67" s="56"/>
      <c r="M67" s="56"/>
    </row>
    <row r="68" spans="4:13" s="20" customFormat="1" ht="15" customHeight="1" x14ac:dyDescent="0.2">
      <c r="D68" s="56"/>
      <c r="E68" s="56"/>
      <c r="F68" s="56"/>
      <c r="G68" s="56"/>
      <c r="H68" s="56"/>
      <c r="I68" s="56"/>
      <c r="J68" s="56"/>
      <c r="K68" s="56"/>
      <c r="L68" s="56"/>
      <c r="M68" s="56"/>
    </row>
    <row r="69" spans="4:13" s="20" customFormat="1" ht="15" customHeight="1" x14ac:dyDescent="0.2">
      <c r="D69" s="56"/>
      <c r="E69" s="56"/>
      <c r="F69" s="56"/>
      <c r="G69" s="56"/>
      <c r="H69" s="56"/>
      <c r="I69" s="56"/>
      <c r="J69" s="56"/>
      <c r="K69" s="56"/>
      <c r="L69" s="56"/>
      <c r="M69" s="56"/>
    </row>
    <row r="70" spans="4:13" s="20" customFormat="1" ht="15" customHeight="1" x14ac:dyDescent="0.2">
      <c r="D70" s="56"/>
      <c r="E70" s="56"/>
      <c r="F70" s="56"/>
      <c r="G70" s="56"/>
      <c r="H70" s="56"/>
      <c r="I70" s="56"/>
      <c r="J70" s="56"/>
      <c r="K70" s="56"/>
      <c r="L70" s="56"/>
      <c r="M70" s="56"/>
    </row>
    <row r="71" spans="4:13" s="20" customFormat="1" ht="15" customHeight="1" x14ac:dyDescent="0.2">
      <c r="D71" s="56"/>
      <c r="E71" s="56"/>
      <c r="F71" s="56"/>
      <c r="G71" s="56"/>
      <c r="H71" s="56"/>
      <c r="I71" s="56"/>
      <c r="J71" s="56"/>
      <c r="K71" s="56"/>
      <c r="L71" s="56"/>
      <c r="M71" s="56"/>
    </row>
    <row r="72" spans="4:13" s="20" customFormat="1" ht="15" customHeight="1" x14ac:dyDescent="0.2">
      <c r="D72" s="56"/>
      <c r="E72" s="56"/>
      <c r="F72" s="56"/>
      <c r="G72" s="56"/>
      <c r="H72" s="56"/>
      <c r="I72" s="56"/>
      <c r="J72" s="56"/>
      <c r="K72" s="56"/>
      <c r="L72" s="56"/>
      <c r="M72" s="56"/>
    </row>
    <row r="73" spans="4:13" s="20" customFormat="1" ht="15" customHeight="1" x14ac:dyDescent="0.2">
      <c r="D73" s="56"/>
      <c r="E73" s="56"/>
      <c r="F73" s="56"/>
      <c r="G73" s="56"/>
      <c r="H73" s="56"/>
      <c r="I73" s="56"/>
      <c r="J73" s="56"/>
      <c r="K73" s="56"/>
      <c r="L73" s="56"/>
      <c r="M73" s="56"/>
    </row>
    <row r="74" spans="4:13" s="20" customFormat="1" ht="15" customHeight="1" x14ac:dyDescent="0.2">
      <c r="D74" s="56"/>
      <c r="E74" s="56"/>
      <c r="F74" s="56"/>
      <c r="G74" s="56"/>
      <c r="H74" s="56"/>
      <c r="I74" s="56"/>
      <c r="J74" s="56"/>
      <c r="K74" s="56"/>
      <c r="L74" s="56"/>
      <c r="M74" s="56"/>
    </row>
    <row r="75" spans="4:13" s="20" customFormat="1" ht="15" customHeight="1" x14ac:dyDescent="0.2">
      <c r="D75" s="56"/>
      <c r="E75" s="56"/>
      <c r="F75" s="56"/>
      <c r="G75" s="56"/>
      <c r="H75" s="56"/>
      <c r="I75" s="56"/>
      <c r="J75" s="56"/>
      <c r="K75" s="56"/>
      <c r="L75" s="56"/>
      <c r="M75" s="56"/>
    </row>
    <row r="76" spans="4:13" s="20" customFormat="1" ht="15" customHeight="1" x14ac:dyDescent="0.2">
      <c r="D76" s="56"/>
      <c r="E76" s="56"/>
      <c r="F76" s="56"/>
      <c r="G76" s="56"/>
      <c r="H76" s="56"/>
      <c r="I76" s="56"/>
      <c r="J76" s="56"/>
      <c r="K76" s="56"/>
      <c r="L76" s="56"/>
      <c r="M76" s="56"/>
    </row>
    <row r="77" spans="4:13" s="20" customFormat="1" ht="15" customHeight="1" x14ac:dyDescent="0.2">
      <c r="D77" s="56"/>
      <c r="E77" s="56"/>
      <c r="F77" s="56"/>
      <c r="G77" s="56"/>
      <c r="H77" s="56"/>
      <c r="I77" s="56"/>
      <c r="J77" s="56"/>
      <c r="K77" s="56"/>
      <c r="L77" s="56"/>
      <c r="M77" s="56"/>
    </row>
    <row r="78" spans="4:13" s="20" customFormat="1" ht="15" customHeight="1" x14ac:dyDescent="0.2"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4:13" s="20" customFormat="1" ht="15" customHeight="1" x14ac:dyDescent="0.2">
      <c r="D79" s="56"/>
      <c r="E79" s="56"/>
      <c r="F79" s="56"/>
      <c r="G79" s="56"/>
      <c r="H79" s="56"/>
      <c r="I79" s="56"/>
      <c r="J79" s="56"/>
      <c r="K79" s="56"/>
      <c r="L79" s="56"/>
      <c r="M79" s="56"/>
    </row>
    <row r="80" spans="4:13" s="20" customFormat="1" ht="15" customHeight="1" x14ac:dyDescent="0.2">
      <c r="D80" s="56"/>
      <c r="E80" s="56"/>
      <c r="F80" s="56"/>
      <c r="G80" s="56"/>
      <c r="H80" s="56"/>
      <c r="I80" s="56"/>
      <c r="J80" s="56"/>
      <c r="K80" s="56"/>
      <c r="L80" s="56"/>
      <c r="M80" s="56"/>
    </row>
    <row r="81" spans="4:13" s="20" customFormat="1" ht="15" customHeight="1" x14ac:dyDescent="0.2">
      <c r="D81" s="56"/>
      <c r="E81" s="56"/>
      <c r="F81" s="56"/>
      <c r="G81" s="56"/>
      <c r="H81" s="56"/>
      <c r="I81" s="56"/>
      <c r="J81" s="56"/>
      <c r="K81" s="56"/>
      <c r="L81" s="56"/>
      <c r="M81" s="56"/>
    </row>
    <row r="82" spans="4:13" s="20" customFormat="1" ht="15" customHeight="1" x14ac:dyDescent="0.2"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4:13" s="20" customFormat="1" ht="15" customHeight="1" x14ac:dyDescent="0.2">
      <c r="D83" s="56"/>
      <c r="E83" s="56"/>
      <c r="F83" s="56"/>
      <c r="G83" s="56"/>
      <c r="H83" s="56"/>
      <c r="I83" s="56"/>
      <c r="J83" s="56"/>
      <c r="K83" s="56"/>
      <c r="L83" s="56"/>
      <c r="M83" s="56"/>
    </row>
    <row r="84" spans="4:13" s="20" customFormat="1" ht="15" customHeight="1" x14ac:dyDescent="0.2">
      <c r="D84" s="56"/>
      <c r="E84" s="56"/>
      <c r="F84" s="56"/>
      <c r="G84" s="56"/>
      <c r="H84" s="56"/>
      <c r="I84" s="56"/>
      <c r="J84" s="56"/>
      <c r="K84" s="56"/>
      <c r="L84" s="56"/>
      <c r="M84" s="56"/>
    </row>
    <row r="85" spans="4:13" s="20" customFormat="1" ht="15" customHeight="1" x14ac:dyDescent="0.2">
      <c r="D85" s="56"/>
      <c r="E85" s="56"/>
      <c r="F85" s="56"/>
      <c r="G85" s="56"/>
      <c r="H85" s="56"/>
      <c r="I85" s="56"/>
      <c r="J85" s="56"/>
      <c r="K85" s="56"/>
      <c r="L85" s="56"/>
      <c r="M85" s="56"/>
    </row>
    <row r="86" spans="4:13" s="20" customFormat="1" ht="15" customHeight="1" x14ac:dyDescent="0.2">
      <c r="D86" s="56"/>
      <c r="E86" s="56"/>
      <c r="F86" s="56"/>
      <c r="G86" s="56"/>
      <c r="H86" s="56"/>
      <c r="I86" s="56"/>
      <c r="J86" s="56"/>
      <c r="K86" s="56"/>
      <c r="L86" s="56"/>
      <c r="M86" s="56"/>
    </row>
    <row r="87" spans="4:13" s="20" customFormat="1" ht="15" customHeight="1" x14ac:dyDescent="0.2">
      <c r="D87" s="56"/>
      <c r="E87" s="56"/>
      <c r="F87" s="56"/>
      <c r="G87" s="56"/>
      <c r="H87" s="56"/>
      <c r="I87" s="56"/>
      <c r="J87" s="56"/>
      <c r="K87" s="56"/>
      <c r="L87" s="56"/>
      <c r="M87" s="56"/>
    </row>
    <row r="88" spans="4:13" s="20" customFormat="1" ht="15" customHeight="1" x14ac:dyDescent="0.2">
      <c r="D88" s="56"/>
      <c r="E88" s="56"/>
      <c r="F88" s="56"/>
      <c r="G88" s="56"/>
      <c r="H88" s="56"/>
      <c r="I88" s="56"/>
      <c r="J88" s="56"/>
      <c r="K88" s="56"/>
      <c r="L88" s="56"/>
      <c r="M88" s="56"/>
    </row>
    <row r="89" spans="4:13" s="20" customFormat="1" ht="15" customHeight="1" x14ac:dyDescent="0.2"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4:13" s="20" customFormat="1" ht="15" customHeight="1" x14ac:dyDescent="0.2"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4:13" s="20" customFormat="1" ht="15" customHeight="1" x14ac:dyDescent="0.2"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4:13" s="20" customFormat="1" ht="15" customHeight="1" x14ac:dyDescent="0.2">
      <c r="D92" s="56"/>
      <c r="E92" s="56"/>
      <c r="F92" s="56"/>
      <c r="G92" s="56"/>
      <c r="H92" s="56"/>
      <c r="I92" s="56"/>
      <c r="J92" s="56"/>
      <c r="K92" s="56"/>
      <c r="L92" s="56"/>
      <c r="M92" s="56"/>
    </row>
    <row r="93" spans="4:13" s="20" customFormat="1" ht="15" customHeight="1" x14ac:dyDescent="0.2">
      <c r="D93" s="56"/>
      <c r="E93" s="56"/>
      <c r="F93" s="56"/>
      <c r="G93" s="56"/>
      <c r="H93" s="56"/>
      <c r="I93" s="56"/>
      <c r="J93" s="56"/>
      <c r="K93" s="56"/>
      <c r="L93" s="56"/>
      <c r="M93" s="56"/>
    </row>
    <row r="94" spans="4:13" s="20" customFormat="1" ht="15" customHeight="1" x14ac:dyDescent="0.2">
      <c r="D94" s="56"/>
      <c r="E94" s="56"/>
      <c r="F94" s="56"/>
      <c r="G94" s="56"/>
      <c r="H94" s="56"/>
      <c r="I94" s="56"/>
      <c r="J94" s="56"/>
      <c r="K94" s="56"/>
      <c r="L94" s="56"/>
      <c r="M94" s="56"/>
    </row>
    <row r="95" spans="4:13" s="20" customFormat="1" ht="15" customHeight="1" x14ac:dyDescent="0.2">
      <c r="D95" s="56"/>
      <c r="E95" s="56"/>
      <c r="F95" s="56"/>
      <c r="G95" s="56"/>
      <c r="H95" s="56"/>
      <c r="I95" s="56"/>
      <c r="J95" s="56"/>
      <c r="K95" s="56"/>
      <c r="L95" s="56"/>
      <c r="M95" s="56"/>
    </row>
    <row r="96" spans="4:13" s="20" customFormat="1" ht="15" customHeight="1" x14ac:dyDescent="0.2">
      <c r="D96" s="56"/>
      <c r="E96" s="56"/>
      <c r="F96" s="56"/>
      <c r="G96" s="56"/>
      <c r="H96" s="56"/>
      <c r="I96" s="56"/>
      <c r="J96" s="56"/>
      <c r="K96" s="56"/>
      <c r="L96" s="56"/>
      <c r="M96" s="56"/>
    </row>
    <row r="97" spans="4:13" s="20" customFormat="1" ht="15" customHeight="1" x14ac:dyDescent="0.2">
      <c r="D97" s="56"/>
      <c r="E97" s="56"/>
      <c r="F97" s="56"/>
      <c r="G97" s="56"/>
      <c r="H97" s="56"/>
      <c r="I97" s="56"/>
      <c r="J97" s="56"/>
      <c r="K97" s="56"/>
      <c r="L97" s="56"/>
      <c r="M97" s="56"/>
    </row>
    <row r="98" spans="4:13" s="20" customFormat="1" ht="15" customHeight="1" x14ac:dyDescent="0.2">
      <c r="D98" s="56"/>
      <c r="E98" s="56"/>
      <c r="F98" s="56"/>
      <c r="G98" s="56"/>
      <c r="H98" s="56"/>
      <c r="I98" s="56"/>
      <c r="J98" s="56"/>
      <c r="K98" s="56"/>
      <c r="L98" s="56"/>
      <c r="M98" s="56"/>
    </row>
    <row r="99" spans="4:13" s="20" customFormat="1" ht="15" customHeight="1" x14ac:dyDescent="0.2">
      <c r="D99" s="56"/>
      <c r="E99" s="56"/>
      <c r="F99" s="56"/>
      <c r="G99" s="56"/>
      <c r="H99" s="56"/>
      <c r="I99" s="56"/>
      <c r="J99" s="56"/>
      <c r="K99" s="56"/>
      <c r="L99" s="56"/>
      <c r="M99" s="56"/>
    </row>
    <row r="100" spans="4:13" s="20" customFormat="1" ht="15" customHeight="1" x14ac:dyDescent="0.2"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  <row r="101" spans="4:13" s="20" customFormat="1" ht="15" customHeight="1" x14ac:dyDescent="0.2">
      <c r="D101" s="56"/>
      <c r="E101" s="56"/>
      <c r="F101" s="56"/>
      <c r="G101" s="56"/>
      <c r="H101" s="56"/>
      <c r="I101" s="56"/>
      <c r="J101" s="56"/>
      <c r="K101" s="56"/>
      <c r="L101" s="56"/>
      <c r="M101" s="56"/>
    </row>
    <row r="102" spans="4:13" s="20" customFormat="1" ht="15" customHeight="1" x14ac:dyDescent="0.2">
      <c r="D102" s="56"/>
      <c r="E102" s="56"/>
      <c r="F102" s="56"/>
      <c r="G102" s="56"/>
      <c r="H102" s="56"/>
      <c r="I102" s="56"/>
      <c r="J102" s="56"/>
      <c r="K102" s="56"/>
      <c r="L102" s="56"/>
      <c r="M102" s="56"/>
    </row>
    <row r="103" spans="4:13" s="20" customFormat="1" ht="15" customHeight="1" x14ac:dyDescent="0.2">
      <c r="D103" s="56"/>
      <c r="E103" s="56"/>
      <c r="F103" s="56"/>
      <c r="G103" s="56"/>
      <c r="H103" s="56"/>
      <c r="I103" s="56"/>
      <c r="J103" s="56"/>
      <c r="K103" s="56"/>
      <c r="L103" s="56"/>
      <c r="M103" s="56"/>
    </row>
    <row r="104" spans="4:13" s="20" customFormat="1" ht="15" customHeight="1" x14ac:dyDescent="0.2">
      <c r="D104" s="56"/>
      <c r="E104" s="56"/>
      <c r="F104" s="56"/>
      <c r="G104" s="56"/>
      <c r="H104" s="56"/>
      <c r="I104" s="56"/>
      <c r="J104" s="56"/>
      <c r="K104" s="56"/>
      <c r="L104" s="56"/>
      <c r="M104" s="56"/>
    </row>
    <row r="105" spans="4:13" s="20" customFormat="1" ht="15" customHeight="1" x14ac:dyDescent="0.2">
      <c r="D105" s="56"/>
      <c r="E105" s="56"/>
      <c r="F105" s="56"/>
      <c r="G105" s="56"/>
      <c r="H105" s="56"/>
      <c r="I105" s="56"/>
      <c r="J105" s="56"/>
      <c r="K105" s="56"/>
      <c r="L105" s="56"/>
      <c r="M105" s="56"/>
    </row>
    <row r="106" spans="4:13" s="20" customFormat="1" ht="15" customHeight="1" x14ac:dyDescent="0.2">
      <c r="D106" s="56"/>
      <c r="E106" s="56"/>
      <c r="F106" s="56"/>
      <c r="G106" s="56"/>
      <c r="H106" s="56"/>
      <c r="I106" s="56"/>
      <c r="J106" s="56"/>
      <c r="K106" s="56"/>
      <c r="L106" s="56"/>
      <c r="M106" s="56"/>
    </row>
    <row r="107" spans="4:13" s="20" customFormat="1" ht="15" customHeight="1" x14ac:dyDescent="0.2">
      <c r="D107" s="56"/>
      <c r="E107" s="56"/>
      <c r="F107" s="56"/>
      <c r="G107" s="56"/>
      <c r="H107" s="56"/>
      <c r="I107" s="56"/>
      <c r="J107" s="56"/>
      <c r="K107" s="56"/>
      <c r="L107" s="56"/>
      <c r="M107" s="56"/>
    </row>
    <row r="108" spans="4:13" s="20" customFormat="1" ht="15" customHeight="1" x14ac:dyDescent="0.2">
      <c r="D108" s="56"/>
      <c r="E108" s="56"/>
      <c r="F108" s="56"/>
      <c r="G108" s="56"/>
      <c r="H108" s="56"/>
      <c r="I108" s="56"/>
      <c r="J108" s="56"/>
      <c r="K108" s="56"/>
      <c r="L108" s="56"/>
      <c r="M108" s="56"/>
    </row>
    <row r="109" spans="4:13" s="20" customFormat="1" ht="15" customHeight="1" x14ac:dyDescent="0.2">
      <c r="D109" s="56"/>
      <c r="E109" s="56"/>
      <c r="F109" s="56"/>
      <c r="G109" s="56"/>
      <c r="H109" s="56"/>
      <c r="I109" s="56"/>
      <c r="J109" s="56"/>
      <c r="K109" s="56"/>
      <c r="L109" s="56"/>
      <c r="M109" s="56"/>
    </row>
    <row r="110" spans="4:13" s="20" customFormat="1" ht="15" customHeight="1" x14ac:dyDescent="0.2">
      <c r="D110" s="56"/>
      <c r="E110" s="56"/>
      <c r="F110" s="56"/>
      <c r="G110" s="56"/>
      <c r="H110" s="56"/>
      <c r="I110" s="56"/>
      <c r="J110" s="56"/>
      <c r="K110" s="56"/>
      <c r="L110" s="56"/>
      <c r="M110" s="56"/>
    </row>
    <row r="111" spans="4:13" s="20" customFormat="1" ht="15" customHeight="1" x14ac:dyDescent="0.2">
      <c r="D111" s="56"/>
      <c r="E111" s="56"/>
      <c r="F111" s="56"/>
      <c r="G111" s="56"/>
      <c r="H111" s="56"/>
      <c r="I111" s="56"/>
      <c r="J111" s="56"/>
      <c r="K111" s="56"/>
      <c r="L111" s="56"/>
      <c r="M111" s="56"/>
    </row>
    <row r="112" spans="4:13" s="20" customFormat="1" ht="15" customHeight="1" x14ac:dyDescent="0.2">
      <c r="D112" s="56"/>
      <c r="E112" s="56"/>
      <c r="F112" s="56"/>
      <c r="G112" s="56"/>
      <c r="H112" s="56"/>
      <c r="I112" s="56"/>
      <c r="J112" s="56"/>
      <c r="K112" s="56"/>
      <c r="L112" s="56"/>
      <c r="M112" s="56"/>
    </row>
    <row r="113" spans="4:14" s="20" customFormat="1" ht="15" customHeight="1" x14ac:dyDescent="0.2">
      <c r="D113" s="56"/>
      <c r="E113" s="56"/>
      <c r="F113" s="56"/>
      <c r="G113" s="56"/>
      <c r="H113" s="56"/>
      <c r="I113" s="56"/>
      <c r="J113" s="56"/>
      <c r="K113" s="56"/>
      <c r="L113" s="56"/>
      <c r="M113" s="56"/>
    </row>
    <row r="114" spans="4:14" s="20" customFormat="1" ht="15" customHeight="1" x14ac:dyDescent="0.2">
      <c r="D114" s="56"/>
      <c r="E114" s="56"/>
      <c r="F114" s="56"/>
      <c r="G114" s="56"/>
      <c r="H114" s="56"/>
      <c r="I114" s="56"/>
      <c r="J114" s="56"/>
      <c r="K114" s="56"/>
      <c r="L114" s="56"/>
      <c r="M114" s="56"/>
    </row>
    <row r="115" spans="4:14" s="20" customFormat="1" ht="15" customHeight="1" x14ac:dyDescent="0.2">
      <c r="D115" s="56"/>
      <c r="E115" s="56"/>
      <c r="F115" s="56"/>
      <c r="G115" s="56"/>
      <c r="H115" s="56"/>
      <c r="I115" s="56"/>
      <c r="J115" s="56"/>
      <c r="K115" s="56"/>
      <c r="L115" s="56"/>
      <c r="M115" s="56"/>
    </row>
    <row r="116" spans="4:14" s="20" customFormat="1" ht="15" customHeight="1" x14ac:dyDescent="0.2">
      <c r="D116" s="56"/>
      <c r="E116" s="56"/>
      <c r="F116" s="56"/>
      <c r="G116" s="56"/>
      <c r="H116" s="56"/>
      <c r="I116" s="56"/>
      <c r="J116" s="56"/>
      <c r="K116" s="56"/>
      <c r="L116" s="56"/>
      <c r="M116" s="56"/>
    </row>
    <row r="117" spans="4:14" s="20" customFormat="1" ht="15" customHeight="1" x14ac:dyDescent="0.2">
      <c r="D117" s="56"/>
      <c r="E117" s="56"/>
      <c r="F117" s="56"/>
      <c r="G117" s="56"/>
      <c r="H117" s="56"/>
      <c r="I117" s="56"/>
      <c r="J117" s="56"/>
      <c r="K117" s="56"/>
      <c r="L117" s="56"/>
      <c r="M117" s="56"/>
    </row>
    <row r="118" spans="4:14" s="20" customFormat="1" ht="15" customHeight="1" x14ac:dyDescent="0.2">
      <c r="D118" s="56"/>
      <c r="E118" s="56"/>
      <c r="F118" s="56"/>
      <c r="G118" s="56"/>
      <c r="H118" s="56"/>
      <c r="I118" s="56"/>
      <c r="J118" s="56"/>
      <c r="K118" s="56"/>
      <c r="L118" s="56"/>
      <c r="M118" s="56"/>
    </row>
    <row r="119" spans="4:14" s="20" customFormat="1" ht="15" customHeight="1" x14ac:dyDescent="0.2">
      <c r="D119" s="56"/>
      <c r="E119" s="56"/>
      <c r="F119" s="56"/>
      <c r="G119" s="56"/>
      <c r="H119" s="56"/>
      <c r="I119" s="56"/>
      <c r="J119" s="56"/>
      <c r="K119" s="56"/>
      <c r="L119" s="56"/>
      <c r="M119" s="56"/>
    </row>
    <row r="120" spans="4:14" s="20" customFormat="1" ht="15" customHeight="1" x14ac:dyDescent="0.2">
      <c r="D120" s="56"/>
      <c r="E120" s="56"/>
      <c r="F120" s="56"/>
      <c r="G120" s="56"/>
      <c r="H120" s="56"/>
      <c r="I120" s="56"/>
      <c r="J120" s="56"/>
      <c r="K120" s="56"/>
      <c r="L120" s="56"/>
      <c r="M120" s="56"/>
    </row>
    <row r="121" spans="4:14" s="20" customFormat="1" ht="15" customHeight="1" x14ac:dyDescent="0.2">
      <c r="D121" s="56"/>
      <c r="E121" s="56"/>
      <c r="F121" s="56"/>
      <c r="G121" s="56"/>
      <c r="H121" s="56"/>
      <c r="I121" s="56"/>
      <c r="J121" s="56"/>
      <c r="K121" s="56"/>
      <c r="L121" s="56"/>
      <c r="M121" s="56"/>
    </row>
    <row r="122" spans="4:14" s="20" customFormat="1" ht="15" customHeight="1" x14ac:dyDescent="0.2">
      <c r="D122" s="56"/>
      <c r="E122" s="56"/>
      <c r="F122" s="56"/>
      <c r="G122" s="56"/>
      <c r="H122" s="56"/>
      <c r="I122" s="56"/>
      <c r="J122" s="56"/>
      <c r="K122" s="56"/>
      <c r="L122" s="56"/>
      <c r="M122" s="56"/>
    </row>
    <row r="123" spans="4:14" s="20" customFormat="1" ht="15" customHeight="1" x14ac:dyDescent="0.2">
      <c r="D123" s="56"/>
      <c r="E123" s="56"/>
      <c r="F123" s="56"/>
      <c r="G123" s="56"/>
      <c r="H123" s="56"/>
      <c r="I123" s="56"/>
      <c r="J123" s="56"/>
      <c r="K123" s="56"/>
      <c r="L123" s="56"/>
      <c r="M123" s="56"/>
    </row>
    <row r="124" spans="4:14" s="20" customFormat="1" ht="15" customHeight="1" x14ac:dyDescent="0.2">
      <c r="D124" s="56"/>
      <c r="E124" s="56"/>
      <c r="F124" s="56"/>
      <c r="G124" s="56"/>
      <c r="H124" s="56"/>
      <c r="I124" s="56"/>
      <c r="J124" s="56"/>
      <c r="K124" s="56"/>
      <c r="L124" s="56"/>
      <c r="M124" s="56"/>
    </row>
    <row r="125" spans="4:14" s="20" customFormat="1" ht="15" customHeight="1" x14ac:dyDescent="0.2">
      <c r="D125" s="56"/>
      <c r="E125" s="56"/>
      <c r="F125" s="56"/>
      <c r="G125" s="56"/>
      <c r="H125" s="56"/>
      <c r="I125" s="56"/>
      <c r="J125" s="56"/>
      <c r="K125" s="56"/>
      <c r="L125" s="56"/>
      <c r="M125" s="56"/>
    </row>
    <row r="126" spans="4:14" s="20" customFormat="1" ht="15" customHeight="1" x14ac:dyDescent="0.2">
      <c r="D126" s="56"/>
      <c r="E126" s="56"/>
      <c r="F126" s="56"/>
      <c r="G126" s="56"/>
      <c r="H126" s="56"/>
      <c r="I126" s="56"/>
      <c r="J126" s="56"/>
      <c r="K126" s="56"/>
      <c r="L126" s="56"/>
      <c r="M126" s="56"/>
    </row>
    <row r="127" spans="4:14" s="20" customFormat="1" ht="15" customHeight="1" x14ac:dyDescent="0.2">
      <c r="E127" s="56"/>
      <c r="F127" s="56"/>
      <c r="G127" s="56"/>
      <c r="H127" s="56"/>
      <c r="I127" s="56"/>
      <c r="J127" s="56"/>
      <c r="K127" s="56"/>
      <c r="L127" s="56"/>
      <c r="M127" s="56"/>
      <c r="N127" s="23"/>
    </row>
    <row r="128" spans="4:14" s="20" customFormat="1" ht="15" customHeight="1" x14ac:dyDescent="0.2">
      <c r="E128" s="56"/>
      <c r="F128" s="56"/>
      <c r="G128" s="56"/>
      <c r="H128" s="56"/>
      <c r="I128" s="56"/>
      <c r="J128" s="56"/>
      <c r="K128" s="56"/>
      <c r="L128" s="56"/>
      <c r="M128" s="56"/>
      <c r="N128" s="23"/>
    </row>
    <row r="129" spans="5:14" s="20" customFormat="1" ht="15" customHeight="1" x14ac:dyDescent="0.2">
      <c r="E129" s="56"/>
      <c r="F129" s="56"/>
      <c r="G129" s="56"/>
      <c r="H129" s="56"/>
      <c r="I129" s="56"/>
      <c r="J129" s="56"/>
      <c r="K129" s="56"/>
      <c r="L129" s="56"/>
      <c r="M129" s="56"/>
      <c r="N129" s="23"/>
    </row>
    <row r="130" spans="5:14" s="20" customFormat="1" ht="15" customHeight="1" x14ac:dyDescent="0.2">
      <c r="E130" s="56"/>
      <c r="F130" s="56"/>
      <c r="G130" s="56"/>
      <c r="H130" s="56"/>
      <c r="I130" s="56"/>
      <c r="J130" s="56"/>
      <c r="K130" s="56"/>
      <c r="L130" s="56"/>
      <c r="M130" s="56"/>
      <c r="N130" s="23"/>
    </row>
    <row r="131" spans="5:14" s="20" customFormat="1" ht="15" customHeight="1" x14ac:dyDescent="0.2">
      <c r="E131" s="56"/>
      <c r="F131" s="56"/>
      <c r="G131" s="56"/>
      <c r="H131" s="56"/>
      <c r="I131" s="56"/>
      <c r="J131" s="56"/>
      <c r="K131" s="56"/>
      <c r="L131" s="56"/>
      <c r="M131" s="56"/>
      <c r="N131" s="23"/>
    </row>
    <row r="132" spans="5:14" s="20" customFormat="1" ht="15" customHeight="1" x14ac:dyDescent="0.2">
      <c r="E132" s="56"/>
      <c r="F132" s="56"/>
      <c r="G132" s="56"/>
      <c r="H132" s="56"/>
      <c r="I132" s="56"/>
      <c r="J132" s="56"/>
      <c r="K132" s="56"/>
      <c r="L132" s="56"/>
      <c r="M132" s="56"/>
      <c r="N132" s="23"/>
    </row>
    <row r="133" spans="5:14" s="20" customFormat="1" ht="15" customHeight="1" x14ac:dyDescent="0.2">
      <c r="E133" s="56"/>
      <c r="F133" s="56"/>
      <c r="G133" s="56"/>
      <c r="H133" s="56"/>
      <c r="I133" s="56"/>
      <c r="J133" s="56"/>
      <c r="K133" s="56"/>
      <c r="L133" s="56"/>
      <c r="M133" s="56"/>
      <c r="N133" s="23"/>
    </row>
    <row r="134" spans="5:14" s="20" customFormat="1" ht="15" customHeight="1" x14ac:dyDescent="0.2">
      <c r="E134" s="56"/>
      <c r="F134" s="56"/>
      <c r="G134" s="56"/>
      <c r="H134" s="56"/>
      <c r="I134" s="56"/>
      <c r="J134" s="56"/>
      <c r="K134" s="56"/>
      <c r="L134" s="56"/>
      <c r="M134" s="56"/>
      <c r="N134" s="23"/>
    </row>
    <row r="135" spans="5:14" s="20" customFormat="1" ht="15" customHeight="1" x14ac:dyDescent="0.2">
      <c r="E135" s="56"/>
      <c r="F135" s="56"/>
      <c r="G135" s="56"/>
      <c r="H135" s="56"/>
      <c r="I135" s="56"/>
      <c r="J135" s="56"/>
      <c r="K135" s="56"/>
      <c r="L135" s="56"/>
      <c r="M135" s="56"/>
      <c r="N135" s="23"/>
    </row>
    <row r="136" spans="5:14" s="20" customFormat="1" ht="15" customHeight="1" x14ac:dyDescent="0.2">
      <c r="E136" s="56"/>
      <c r="F136" s="56"/>
      <c r="G136" s="56"/>
      <c r="H136" s="56"/>
      <c r="I136" s="56"/>
      <c r="J136" s="56"/>
      <c r="K136" s="56"/>
      <c r="L136" s="56"/>
      <c r="M136" s="56"/>
      <c r="N136" s="23"/>
    </row>
    <row r="137" spans="5:14" s="20" customFormat="1" ht="15" customHeight="1" x14ac:dyDescent="0.2">
      <c r="E137" s="56"/>
      <c r="F137" s="56"/>
      <c r="G137" s="56"/>
      <c r="H137" s="56"/>
      <c r="I137" s="56"/>
      <c r="J137" s="56"/>
      <c r="K137" s="56"/>
      <c r="L137" s="56"/>
      <c r="M137" s="56"/>
      <c r="N137" s="23"/>
    </row>
    <row r="138" spans="5:14" s="20" customFormat="1" ht="15" customHeight="1" x14ac:dyDescent="0.2">
      <c r="E138" s="56"/>
      <c r="F138" s="56"/>
      <c r="G138" s="56"/>
      <c r="H138" s="56"/>
      <c r="I138" s="56"/>
      <c r="J138" s="56"/>
      <c r="K138" s="56"/>
      <c r="L138" s="56"/>
      <c r="M138" s="56"/>
      <c r="N138" s="23"/>
    </row>
    <row r="139" spans="5:14" s="20" customFormat="1" ht="15" customHeight="1" x14ac:dyDescent="0.2">
      <c r="E139" s="56"/>
      <c r="F139" s="56"/>
      <c r="G139" s="56"/>
      <c r="H139" s="56"/>
      <c r="I139" s="56"/>
      <c r="J139" s="56"/>
      <c r="K139" s="56"/>
      <c r="L139" s="56"/>
      <c r="M139" s="56"/>
      <c r="N139" s="23"/>
    </row>
    <row r="140" spans="5:14" s="20" customFormat="1" ht="15" customHeight="1" x14ac:dyDescent="0.2">
      <c r="E140" s="56"/>
      <c r="F140" s="56"/>
      <c r="G140" s="56"/>
      <c r="H140" s="56"/>
      <c r="I140" s="56"/>
      <c r="J140" s="56"/>
      <c r="K140" s="56"/>
      <c r="L140" s="56"/>
      <c r="M140" s="56"/>
      <c r="N140" s="23"/>
    </row>
    <row r="141" spans="5:14" s="20" customFormat="1" ht="15" customHeight="1" x14ac:dyDescent="0.2">
      <c r="E141" s="56"/>
      <c r="F141" s="56"/>
      <c r="G141" s="56"/>
      <c r="H141" s="56"/>
      <c r="I141" s="56"/>
      <c r="J141" s="56"/>
      <c r="K141" s="56"/>
      <c r="L141" s="56"/>
      <c r="M141" s="56"/>
      <c r="N141" s="23"/>
    </row>
    <row r="142" spans="5:14" s="20" customFormat="1" ht="15" customHeight="1" x14ac:dyDescent="0.2">
      <c r="E142" s="56"/>
      <c r="F142" s="56"/>
      <c r="G142" s="56"/>
      <c r="H142" s="56"/>
      <c r="I142" s="56"/>
      <c r="J142" s="56"/>
      <c r="K142" s="56"/>
      <c r="L142" s="56"/>
      <c r="M142" s="56"/>
      <c r="N142" s="23"/>
    </row>
    <row r="143" spans="5:14" s="20" customFormat="1" ht="15" customHeight="1" x14ac:dyDescent="0.2">
      <c r="E143" s="56"/>
      <c r="F143" s="56"/>
      <c r="G143" s="56"/>
      <c r="H143" s="56"/>
      <c r="I143" s="56"/>
      <c r="J143" s="56"/>
      <c r="K143" s="56"/>
      <c r="L143" s="56"/>
      <c r="M143" s="56"/>
      <c r="N143" s="23"/>
    </row>
    <row r="144" spans="5:14" s="20" customFormat="1" ht="15" customHeight="1" x14ac:dyDescent="0.2">
      <c r="E144" s="56"/>
      <c r="F144" s="56"/>
      <c r="G144" s="56"/>
      <c r="H144" s="56"/>
      <c r="I144" s="56"/>
      <c r="J144" s="56"/>
      <c r="K144" s="56"/>
      <c r="L144" s="56"/>
      <c r="M144" s="56"/>
      <c r="N144" s="23"/>
    </row>
    <row r="145" spans="5:14" s="20" customFormat="1" ht="15" customHeight="1" x14ac:dyDescent="0.2">
      <c r="E145" s="56"/>
      <c r="F145" s="56"/>
      <c r="G145" s="56"/>
      <c r="H145" s="56"/>
      <c r="I145" s="56"/>
      <c r="J145" s="56"/>
      <c r="K145" s="56"/>
      <c r="L145" s="56"/>
      <c r="M145" s="56"/>
      <c r="N145" s="23"/>
    </row>
    <row r="146" spans="5:14" s="20" customFormat="1" ht="15" customHeight="1" x14ac:dyDescent="0.2">
      <c r="E146" s="56"/>
      <c r="F146" s="56"/>
      <c r="G146" s="56"/>
      <c r="H146" s="56"/>
      <c r="I146" s="56"/>
      <c r="J146" s="56"/>
      <c r="K146" s="56"/>
      <c r="L146" s="56"/>
      <c r="M146" s="56"/>
      <c r="N146" s="23"/>
    </row>
    <row r="147" spans="5:14" s="20" customFormat="1" ht="15" customHeight="1" x14ac:dyDescent="0.2">
      <c r="E147" s="56"/>
      <c r="F147" s="56"/>
      <c r="G147" s="56"/>
      <c r="H147" s="56"/>
      <c r="I147" s="56"/>
      <c r="J147" s="56"/>
      <c r="K147" s="56"/>
      <c r="L147" s="56"/>
      <c r="M147" s="56"/>
      <c r="N147" s="23"/>
    </row>
    <row r="148" spans="5:14" s="20" customFormat="1" ht="15" customHeight="1" x14ac:dyDescent="0.2">
      <c r="E148" s="56"/>
      <c r="F148" s="56"/>
      <c r="G148" s="56"/>
      <c r="H148" s="56"/>
      <c r="I148" s="56"/>
      <c r="J148" s="56"/>
      <c r="K148" s="56"/>
      <c r="L148" s="56"/>
      <c r="M148" s="56"/>
      <c r="N148" s="23"/>
    </row>
    <row r="149" spans="5:14" s="20" customFormat="1" ht="15" customHeight="1" x14ac:dyDescent="0.2">
      <c r="E149" s="56"/>
      <c r="F149" s="56"/>
      <c r="G149" s="56"/>
      <c r="H149" s="56"/>
      <c r="I149" s="56"/>
      <c r="J149" s="56"/>
      <c r="K149" s="56"/>
      <c r="L149" s="56"/>
      <c r="M149" s="56"/>
      <c r="N149" s="23"/>
    </row>
    <row r="150" spans="5:14" s="20" customFormat="1" ht="15" customHeight="1" x14ac:dyDescent="0.2">
      <c r="E150" s="56"/>
      <c r="F150" s="56"/>
      <c r="G150" s="56"/>
      <c r="H150" s="56"/>
      <c r="I150" s="56"/>
      <c r="J150" s="56"/>
      <c r="K150" s="56"/>
      <c r="L150" s="56"/>
      <c r="M150" s="56"/>
      <c r="N150" s="23"/>
    </row>
    <row r="151" spans="5:14" s="20" customFormat="1" ht="15" customHeight="1" x14ac:dyDescent="0.2">
      <c r="E151" s="56"/>
      <c r="F151" s="56"/>
      <c r="G151" s="56"/>
      <c r="H151" s="56"/>
      <c r="I151" s="56"/>
      <c r="J151" s="56"/>
      <c r="K151" s="56"/>
      <c r="L151" s="56"/>
      <c r="M151" s="56"/>
      <c r="N151" s="23"/>
    </row>
    <row r="152" spans="5:14" s="20" customFormat="1" ht="15" customHeight="1" x14ac:dyDescent="0.2">
      <c r="E152" s="56"/>
      <c r="F152" s="56"/>
      <c r="G152" s="56"/>
      <c r="H152" s="56"/>
      <c r="I152" s="56"/>
      <c r="J152" s="56"/>
      <c r="K152" s="56"/>
      <c r="L152" s="56"/>
      <c r="M152" s="56"/>
      <c r="N152" s="23"/>
    </row>
    <row r="153" spans="5:14" s="20" customFormat="1" ht="15" customHeight="1" x14ac:dyDescent="0.2">
      <c r="E153" s="56"/>
      <c r="F153" s="56"/>
      <c r="G153" s="56"/>
      <c r="H153" s="56"/>
      <c r="I153" s="56"/>
      <c r="J153" s="56"/>
      <c r="K153" s="56"/>
      <c r="L153" s="56"/>
      <c r="M153" s="56"/>
      <c r="N153" s="23"/>
    </row>
    <row r="154" spans="5:14" s="20" customFormat="1" ht="15" customHeight="1" x14ac:dyDescent="0.2">
      <c r="E154" s="56"/>
      <c r="F154" s="56"/>
      <c r="G154" s="56"/>
      <c r="H154" s="56"/>
      <c r="I154" s="56"/>
      <c r="J154" s="56"/>
      <c r="K154" s="56"/>
      <c r="L154" s="56"/>
      <c r="M154" s="56"/>
      <c r="N154" s="23"/>
    </row>
    <row r="155" spans="5:14" s="20" customFormat="1" ht="15" customHeight="1" x14ac:dyDescent="0.2">
      <c r="E155" s="56"/>
      <c r="F155" s="56"/>
      <c r="G155" s="56"/>
      <c r="H155" s="56"/>
      <c r="I155" s="56"/>
      <c r="J155" s="56"/>
      <c r="K155" s="56"/>
      <c r="L155" s="56"/>
      <c r="M155" s="56"/>
      <c r="N155" s="23"/>
    </row>
    <row r="156" spans="5:14" s="20" customFormat="1" ht="15" customHeight="1" x14ac:dyDescent="0.2">
      <c r="E156" s="56"/>
      <c r="F156" s="56"/>
      <c r="G156" s="56"/>
      <c r="H156" s="56"/>
      <c r="I156" s="56"/>
      <c r="J156" s="56"/>
      <c r="K156" s="56"/>
      <c r="L156" s="56"/>
      <c r="M156" s="56"/>
      <c r="N156" s="23"/>
    </row>
    <row r="157" spans="5:14" s="20" customFormat="1" ht="15" customHeight="1" x14ac:dyDescent="0.2">
      <c r="E157" s="56"/>
      <c r="F157" s="56"/>
      <c r="G157" s="56"/>
      <c r="H157" s="56"/>
      <c r="I157" s="56"/>
      <c r="J157" s="56"/>
      <c r="K157" s="56"/>
      <c r="L157" s="56"/>
      <c r="M157" s="56"/>
      <c r="N157" s="23"/>
    </row>
    <row r="158" spans="5:14" s="20" customFormat="1" ht="15" customHeight="1" x14ac:dyDescent="0.2">
      <c r="E158" s="56"/>
      <c r="F158" s="56"/>
      <c r="G158" s="56"/>
      <c r="H158" s="56"/>
      <c r="I158" s="56"/>
      <c r="J158" s="56"/>
      <c r="K158" s="56"/>
      <c r="L158" s="56"/>
      <c r="M158" s="56"/>
      <c r="N158" s="23"/>
    </row>
    <row r="159" spans="5:14" s="20" customFormat="1" ht="15" customHeight="1" x14ac:dyDescent="0.2">
      <c r="E159" s="56"/>
      <c r="F159" s="56"/>
      <c r="G159" s="56"/>
      <c r="H159" s="56"/>
      <c r="I159" s="56"/>
      <c r="J159" s="56"/>
      <c r="K159" s="56"/>
      <c r="L159" s="56"/>
      <c r="M159" s="56"/>
      <c r="N159" s="23"/>
    </row>
    <row r="160" spans="5:14" s="20" customFormat="1" ht="15" customHeight="1" x14ac:dyDescent="0.2">
      <c r="E160" s="56"/>
      <c r="F160" s="56"/>
      <c r="G160" s="56"/>
      <c r="H160" s="56"/>
      <c r="I160" s="56"/>
      <c r="J160" s="56"/>
      <c r="K160" s="56"/>
      <c r="L160" s="56"/>
      <c r="M160" s="56"/>
      <c r="N160" s="23"/>
    </row>
    <row r="161" spans="5:14" s="20" customFormat="1" ht="15" customHeight="1" x14ac:dyDescent="0.2">
      <c r="E161" s="56"/>
      <c r="F161" s="56"/>
      <c r="G161" s="56"/>
      <c r="H161" s="56"/>
      <c r="I161" s="56"/>
      <c r="J161" s="56"/>
      <c r="K161" s="56"/>
      <c r="L161" s="56"/>
      <c r="M161" s="56"/>
      <c r="N161" s="23"/>
    </row>
    <row r="162" spans="5:14" s="20" customFormat="1" ht="15" customHeight="1" x14ac:dyDescent="0.2">
      <c r="E162" s="56"/>
      <c r="F162" s="56"/>
      <c r="G162" s="56"/>
      <c r="H162" s="56"/>
      <c r="I162" s="56"/>
      <c r="J162" s="56"/>
      <c r="K162" s="56"/>
      <c r="L162" s="56"/>
      <c r="M162" s="56"/>
      <c r="N162" s="23"/>
    </row>
    <row r="163" spans="5:14" s="20" customFormat="1" ht="15" customHeight="1" x14ac:dyDescent="0.2">
      <c r="E163" s="56"/>
      <c r="F163" s="56"/>
      <c r="G163" s="56"/>
      <c r="H163" s="56"/>
      <c r="I163" s="56"/>
      <c r="J163" s="56"/>
      <c r="K163" s="56"/>
      <c r="L163" s="56"/>
      <c r="M163" s="56"/>
      <c r="N163" s="23"/>
    </row>
    <row r="164" spans="5:14" s="20" customFormat="1" ht="15" customHeight="1" x14ac:dyDescent="0.2">
      <c r="E164" s="56"/>
      <c r="F164" s="56"/>
      <c r="G164" s="56"/>
      <c r="H164" s="56"/>
      <c r="I164" s="56"/>
      <c r="J164" s="56"/>
      <c r="K164" s="56"/>
      <c r="L164" s="56"/>
      <c r="M164" s="56"/>
      <c r="N164" s="23"/>
    </row>
    <row r="165" spans="5:14" s="20" customFormat="1" ht="15" customHeight="1" x14ac:dyDescent="0.2">
      <c r="E165" s="56"/>
      <c r="F165" s="56"/>
      <c r="G165" s="56"/>
      <c r="H165" s="56"/>
      <c r="I165" s="56"/>
      <c r="J165" s="56"/>
      <c r="K165" s="56"/>
      <c r="L165" s="56"/>
      <c r="M165" s="56"/>
      <c r="N165" s="23"/>
    </row>
    <row r="166" spans="5:14" s="20" customFormat="1" ht="15" customHeight="1" x14ac:dyDescent="0.2">
      <c r="E166" s="56"/>
      <c r="F166" s="56"/>
      <c r="G166" s="56"/>
      <c r="H166" s="56"/>
      <c r="I166" s="56"/>
      <c r="J166" s="56"/>
      <c r="K166" s="56"/>
      <c r="L166" s="56"/>
      <c r="M166" s="56"/>
      <c r="N166" s="23"/>
    </row>
    <row r="167" spans="5:14" s="20" customFormat="1" ht="15" customHeight="1" x14ac:dyDescent="0.2">
      <c r="E167" s="56"/>
      <c r="F167" s="56"/>
      <c r="G167" s="56"/>
      <c r="H167" s="56"/>
      <c r="I167" s="56"/>
      <c r="J167" s="56"/>
      <c r="K167" s="56"/>
      <c r="L167" s="56"/>
      <c r="M167" s="56"/>
      <c r="N167" s="23"/>
    </row>
    <row r="168" spans="5:14" s="20" customFormat="1" ht="15" customHeight="1" x14ac:dyDescent="0.2">
      <c r="E168" s="56"/>
      <c r="F168" s="56"/>
      <c r="G168" s="56"/>
      <c r="H168" s="56"/>
      <c r="I168" s="56"/>
      <c r="J168" s="56"/>
      <c r="K168" s="56"/>
      <c r="L168" s="56"/>
      <c r="M168" s="56"/>
      <c r="N168" s="23"/>
    </row>
    <row r="169" spans="5:14" s="20" customFormat="1" ht="15" customHeight="1" x14ac:dyDescent="0.2">
      <c r="E169" s="56"/>
      <c r="F169" s="56"/>
      <c r="G169" s="56"/>
      <c r="H169" s="56"/>
      <c r="I169" s="56"/>
      <c r="J169" s="56"/>
      <c r="K169" s="56"/>
      <c r="L169" s="56"/>
      <c r="M169" s="56"/>
      <c r="N169" s="23"/>
    </row>
    <row r="170" spans="5:14" s="20" customFormat="1" ht="15" customHeight="1" x14ac:dyDescent="0.2">
      <c r="E170" s="56"/>
      <c r="F170" s="56"/>
      <c r="G170" s="56"/>
      <c r="H170" s="56"/>
      <c r="I170" s="56"/>
      <c r="J170" s="56"/>
      <c r="K170" s="56"/>
      <c r="L170" s="56"/>
      <c r="M170" s="56"/>
      <c r="N170" s="23"/>
    </row>
    <row r="171" spans="5:14" s="20" customFormat="1" ht="15" customHeight="1" x14ac:dyDescent="0.2">
      <c r="E171" s="56"/>
      <c r="F171" s="56"/>
      <c r="G171" s="56"/>
      <c r="H171" s="56"/>
      <c r="I171" s="56"/>
      <c r="J171" s="56"/>
      <c r="K171" s="56"/>
      <c r="L171" s="56"/>
      <c r="M171" s="56"/>
      <c r="N171" s="23"/>
    </row>
    <row r="172" spans="5:14" s="20" customFormat="1" ht="15" customHeight="1" x14ac:dyDescent="0.2">
      <c r="E172" s="56"/>
      <c r="F172" s="56"/>
      <c r="G172" s="56"/>
      <c r="H172" s="56"/>
      <c r="I172" s="56"/>
      <c r="J172" s="56"/>
      <c r="K172" s="56"/>
      <c r="L172" s="56"/>
      <c r="M172" s="56"/>
      <c r="N172" s="23"/>
    </row>
    <row r="173" spans="5:14" s="20" customFormat="1" ht="15" customHeight="1" x14ac:dyDescent="0.2">
      <c r="E173" s="56"/>
      <c r="F173" s="56"/>
      <c r="G173" s="56"/>
      <c r="H173" s="56"/>
      <c r="I173" s="56"/>
      <c r="J173" s="56"/>
      <c r="K173" s="56"/>
      <c r="L173" s="56"/>
      <c r="M173" s="56"/>
      <c r="N173" s="23"/>
    </row>
    <row r="174" spans="5:14" s="20" customFormat="1" ht="15" customHeight="1" x14ac:dyDescent="0.2">
      <c r="E174" s="56"/>
      <c r="F174" s="56"/>
      <c r="G174" s="56"/>
      <c r="H174" s="56"/>
      <c r="I174" s="56"/>
      <c r="J174" s="56"/>
      <c r="K174" s="56"/>
      <c r="L174" s="56"/>
      <c r="M174" s="56"/>
      <c r="N174" s="23"/>
    </row>
    <row r="175" spans="5:14" s="20" customFormat="1" ht="15" customHeight="1" x14ac:dyDescent="0.2">
      <c r="E175" s="56"/>
      <c r="F175" s="56"/>
      <c r="G175" s="56"/>
      <c r="H175" s="56"/>
      <c r="I175" s="56"/>
      <c r="J175" s="56"/>
      <c r="K175" s="56"/>
      <c r="L175" s="56"/>
      <c r="M175" s="56"/>
      <c r="N175" s="23"/>
    </row>
    <row r="176" spans="5:14" s="20" customFormat="1" ht="15" customHeight="1" x14ac:dyDescent="0.2">
      <c r="E176" s="56"/>
      <c r="F176" s="56"/>
      <c r="G176" s="56"/>
      <c r="H176" s="56"/>
      <c r="I176" s="56"/>
      <c r="J176" s="56"/>
      <c r="K176" s="56"/>
      <c r="L176" s="56"/>
      <c r="M176" s="56"/>
      <c r="N176" s="23"/>
    </row>
    <row r="177" spans="5:14" s="20" customFormat="1" ht="15" customHeight="1" x14ac:dyDescent="0.2">
      <c r="E177" s="56"/>
      <c r="F177" s="56"/>
      <c r="G177" s="56"/>
      <c r="H177" s="56"/>
      <c r="I177" s="56"/>
      <c r="J177" s="56"/>
      <c r="K177" s="56"/>
      <c r="L177" s="56"/>
      <c r="M177" s="56"/>
      <c r="N177" s="23"/>
    </row>
    <row r="178" spans="5:14" s="20" customFormat="1" ht="15" customHeight="1" x14ac:dyDescent="0.2">
      <c r="E178" s="56"/>
      <c r="F178" s="56"/>
      <c r="G178" s="56"/>
      <c r="H178" s="56"/>
      <c r="I178" s="56"/>
      <c r="J178" s="56"/>
      <c r="K178" s="56"/>
      <c r="L178" s="56"/>
      <c r="M178" s="56"/>
      <c r="N178" s="23"/>
    </row>
    <row r="179" spans="5:14" s="20" customFormat="1" ht="15" customHeight="1" x14ac:dyDescent="0.2">
      <c r="E179" s="56"/>
      <c r="F179" s="56"/>
      <c r="G179" s="56"/>
      <c r="H179" s="56"/>
      <c r="I179" s="56"/>
      <c r="J179" s="56"/>
      <c r="K179" s="56"/>
      <c r="L179" s="56"/>
      <c r="M179" s="56"/>
      <c r="N179" s="23"/>
    </row>
    <row r="180" spans="5:14" s="20" customFormat="1" ht="15" customHeight="1" x14ac:dyDescent="0.2">
      <c r="E180" s="56"/>
      <c r="F180" s="56"/>
      <c r="G180" s="56"/>
      <c r="H180" s="56"/>
      <c r="I180" s="56"/>
      <c r="J180" s="56"/>
      <c r="K180" s="56"/>
      <c r="L180" s="56"/>
      <c r="M180" s="56"/>
      <c r="N180" s="23"/>
    </row>
    <row r="181" spans="5:14" s="20" customFormat="1" ht="15" customHeight="1" x14ac:dyDescent="0.2">
      <c r="E181" s="56"/>
      <c r="F181" s="56"/>
      <c r="G181" s="56"/>
      <c r="H181" s="56"/>
      <c r="I181" s="56"/>
      <c r="J181" s="56"/>
      <c r="K181" s="56"/>
      <c r="L181" s="56"/>
      <c r="M181" s="56"/>
      <c r="N181" s="23"/>
    </row>
    <row r="182" spans="5:14" s="20" customFormat="1" ht="15" customHeight="1" x14ac:dyDescent="0.2">
      <c r="E182" s="56"/>
      <c r="F182" s="56"/>
      <c r="G182" s="56"/>
      <c r="H182" s="56"/>
      <c r="I182" s="56"/>
      <c r="J182" s="56"/>
      <c r="K182" s="56"/>
      <c r="L182" s="56"/>
      <c r="M182" s="56"/>
      <c r="N182" s="23"/>
    </row>
    <row r="183" spans="5:14" s="20" customFormat="1" ht="15" customHeight="1" x14ac:dyDescent="0.2">
      <c r="E183" s="56"/>
      <c r="F183" s="56"/>
      <c r="G183" s="56"/>
      <c r="H183" s="56"/>
      <c r="I183" s="56"/>
      <c r="J183" s="56"/>
      <c r="K183" s="56"/>
      <c r="L183" s="56"/>
      <c r="M183" s="56"/>
      <c r="N183" s="23"/>
    </row>
    <row r="184" spans="5:14" s="20" customFormat="1" ht="15" customHeight="1" x14ac:dyDescent="0.2">
      <c r="E184" s="56"/>
      <c r="F184" s="56"/>
      <c r="G184" s="56"/>
      <c r="H184" s="56"/>
      <c r="I184" s="56"/>
      <c r="J184" s="56"/>
      <c r="K184" s="56"/>
      <c r="L184" s="56"/>
      <c r="M184" s="56"/>
      <c r="N184" s="23"/>
    </row>
    <row r="185" spans="5:14" s="20" customFormat="1" ht="15" customHeight="1" x14ac:dyDescent="0.2">
      <c r="E185" s="56"/>
      <c r="F185" s="56"/>
      <c r="G185" s="56"/>
      <c r="H185" s="56"/>
      <c r="I185" s="56"/>
      <c r="J185" s="56"/>
      <c r="K185" s="56"/>
      <c r="L185" s="56"/>
      <c r="M185" s="56"/>
      <c r="N185" s="23"/>
    </row>
    <row r="186" spans="5:14" s="20" customFormat="1" ht="15" customHeight="1" x14ac:dyDescent="0.2">
      <c r="E186" s="56"/>
      <c r="F186" s="56"/>
      <c r="G186" s="56"/>
      <c r="H186" s="56"/>
      <c r="I186" s="56"/>
      <c r="J186" s="56"/>
      <c r="K186" s="56"/>
      <c r="L186" s="56"/>
      <c r="M186" s="56"/>
      <c r="N186" s="23"/>
    </row>
    <row r="187" spans="5:14" s="20" customFormat="1" ht="15" customHeight="1" x14ac:dyDescent="0.2">
      <c r="E187" s="56"/>
      <c r="F187" s="56"/>
      <c r="G187" s="56"/>
      <c r="H187" s="56"/>
      <c r="I187" s="56"/>
      <c r="J187" s="56"/>
      <c r="K187" s="56"/>
      <c r="L187" s="56"/>
      <c r="M187" s="56"/>
      <c r="N187" s="23"/>
    </row>
    <row r="188" spans="5:14" s="20" customFormat="1" ht="15" customHeight="1" x14ac:dyDescent="0.2">
      <c r="E188" s="56"/>
      <c r="F188" s="56"/>
      <c r="G188" s="56"/>
      <c r="H188" s="56"/>
      <c r="I188" s="56"/>
      <c r="J188" s="56"/>
      <c r="K188" s="56"/>
      <c r="L188" s="56"/>
      <c r="M188" s="56"/>
      <c r="N188" s="23"/>
    </row>
    <row r="189" spans="5:14" s="20" customFormat="1" ht="15" customHeight="1" x14ac:dyDescent="0.2">
      <c r="E189" s="56"/>
      <c r="F189" s="56"/>
      <c r="G189" s="56"/>
      <c r="H189" s="56"/>
      <c r="I189" s="56"/>
      <c r="J189" s="56"/>
      <c r="K189" s="56"/>
      <c r="L189" s="56"/>
      <c r="M189" s="56"/>
      <c r="N189" s="23"/>
    </row>
    <row r="190" spans="5:14" s="20" customFormat="1" ht="15" customHeight="1" x14ac:dyDescent="0.2">
      <c r="E190" s="56"/>
      <c r="F190" s="56"/>
      <c r="G190" s="56"/>
      <c r="H190" s="56"/>
      <c r="I190" s="56"/>
      <c r="J190" s="56"/>
      <c r="K190" s="56"/>
      <c r="L190" s="56"/>
      <c r="M190" s="56"/>
      <c r="N190" s="23"/>
    </row>
    <row r="191" spans="5:14" s="20" customFormat="1" ht="15" customHeight="1" x14ac:dyDescent="0.2">
      <c r="E191" s="56"/>
      <c r="F191" s="56"/>
      <c r="G191" s="56"/>
      <c r="H191" s="56"/>
      <c r="I191" s="56"/>
      <c r="J191" s="56"/>
      <c r="K191" s="56"/>
      <c r="L191" s="56"/>
      <c r="M191" s="56"/>
      <c r="N191" s="23"/>
    </row>
    <row r="192" spans="5:14" s="20" customFormat="1" ht="15" customHeight="1" x14ac:dyDescent="0.2">
      <c r="E192" s="56"/>
      <c r="F192" s="56"/>
      <c r="G192" s="56"/>
      <c r="H192" s="56"/>
      <c r="I192" s="56"/>
      <c r="J192" s="56"/>
      <c r="K192" s="56"/>
      <c r="L192" s="56"/>
      <c r="M192" s="56"/>
      <c r="N192" s="23"/>
    </row>
    <row r="193" spans="5:14" s="20" customFormat="1" ht="15" customHeight="1" x14ac:dyDescent="0.2">
      <c r="E193" s="56"/>
      <c r="F193" s="56"/>
      <c r="G193" s="56"/>
      <c r="H193" s="56"/>
      <c r="I193" s="56"/>
      <c r="J193" s="56"/>
      <c r="K193" s="56"/>
      <c r="L193" s="56"/>
      <c r="M193" s="56"/>
      <c r="N193" s="23"/>
    </row>
    <row r="194" spans="5:14" s="20" customFormat="1" ht="15" customHeight="1" x14ac:dyDescent="0.2">
      <c r="E194" s="56"/>
      <c r="F194" s="56"/>
      <c r="G194" s="56"/>
      <c r="H194" s="56"/>
      <c r="I194" s="56"/>
      <c r="J194" s="56"/>
      <c r="K194" s="56"/>
      <c r="L194" s="56"/>
      <c r="M194" s="56"/>
      <c r="N194" s="23"/>
    </row>
    <row r="195" spans="5:14" s="20" customFormat="1" ht="15" customHeight="1" x14ac:dyDescent="0.2">
      <c r="E195" s="56"/>
      <c r="F195" s="56"/>
      <c r="G195" s="56"/>
      <c r="H195" s="56"/>
      <c r="I195" s="56"/>
      <c r="J195" s="56"/>
      <c r="K195" s="56"/>
      <c r="L195" s="56"/>
      <c r="M195" s="56"/>
      <c r="N195" s="23"/>
    </row>
    <row r="196" spans="5:14" s="20" customFormat="1" ht="15" customHeight="1" x14ac:dyDescent="0.2">
      <c r="E196" s="56"/>
      <c r="F196" s="56"/>
      <c r="G196" s="56"/>
      <c r="H196" s="56"/>
      <c r="I196" s="56"/>
      <c r="J196" s="56"/>
      <c r="K196" s="56"/>
      <c r="L196" s="56"/>
      <c r="M196" s="56"/>
      <c r="N196" s="23"/>
    </row>
    <row r="197" spans="5:14" s="20" customFormat="1" ht="15" customHeight="1" x14ac:dyDescent="0.2">
      <c r="E197" s="56"/>
      <c r="F197" s="56"/>
      <c r="G197" s="56"/>
      <c r="H197" s="56"/>
      <c r="I197" s="56"/>
      <c r="J197" s="56"/>
      <c r="K197" s="56"/>
      <c r="L197" s="56"/>
      <c r="M197" s="56"/>
      <c r="N197" s="23"/>
    </row>
    <row r="198" spans="5:14" s="20" customFormat="1" ht="15" customHeight="1" x14ac:dyDescent="0.2">
      <c r="E198" s="56"/>
      <c r="F198" s="56"/>
      <c r="G198" s="56"/>
      <c r="H198" s="56"/>
      <c r="I198" s="56"/>
      <c r="J198" s="56"/>
      <c r="K198" s="56"/>
      <c r="L198" s="56"/>
      <c r="M198" s="56"/>
      <c r="N198" s="23"/>
    </row>
    <row r="199" spans="5:14" s="20" customFormat="1" ht="15" customHeight="1" x14ac:dyDescent="0.2">
      <c r="E199" s="56"/>
      <c r="F199" s="56"/>
      <c r="G199" s="56"/>
      <c r="H199" s="56"/>
      <c r="I199" s="56"/>
      <c r="J199" s="56"/>
      <c r="K199" s="56"/>
      <c r="L199" s="56"/>
      <c r="M199" s="56"/>
      <c r="N199" s="23"/>
    </row>
    <row r="200" spans="5:14" s="20" customFormat="1" ht="15" customHeight="1" x14ac:dyDescent="0.2">
      <c r="E200" s="56"/>
      <c r="F200" s="56"/>
      <c r="G200" s="56"/>
      <c r="H200" s="56"/>
      <c r="I200" s="56"/>
      <c r="J200" s="56"/>
      <c r="K200" s="56"/>
      <c r="L200" s="56"/>
      <c r="M200" s="56"/>
      <c r="N200" s="23"/>
    </row>
    <row r="201" spans="5:14" s="20" customFormat="1" ht="15" customHeight="1" x14ac:dyDescent="0.2">
      <c r="E201" s="56"/>
      <c r="F201" s="56"/>
      <c r="G201" s="56"/>
      <c r="H201" s="56"/>
      <c r="I201" s="56"/>
      <c r="J201" s="56"/>
      <c r="K201" s="56"/>
      <c r="L201" s="56"/>
      <c r="M201" s="56"/>
      <c r="N201" s="23"/>
    </row>
    <row r="202" spans="5:14" s="20" customFormat="1" ht="15" customHeight="1" x14ac:dyDescent="0.2">
      <c r="E202" s="56"/>
      <c r="F202" s="56"/>
      <c r="G202" s="56"/>
      <c r="H202" s="56"/>
      <c r="I202" s="56"/>
      <c r="J202" s="56"/>
      <c r="K202" s="56"/>
      <c r="L202" s="56"/>
      <c r="M202" s="56"/>
      <c r="N202" s="23"/>
    </row>
    <row r="203" spans="5:14" s="20" customFormat="1" ht="15" customHeight="1" x14ac:dyDescent="0.2">
      <c r="E203" s="56"/>
      <c r="F203" s="56"/>
      <c r="G203" s="56"/>
      <c r="H203" s="56"/>
      <c r="I203" s="56"/>
      <c r="J203" s="56"/>
      <c r="K203" s="56"/>
      <c r="L203" s="56"/>
      <c r="M203" s="56"/>
      <c r="N203" s="23"/>
    </row>
    <row r="204" spans="5:14" s="20" customFormat="1" ht="15" customHeight="1" x14ac:dyDescent="0.2">
      <c r="E204" s="56"/>
      <c r="F204" s="56"/>
      <c r="G204" s="56"/>
      <c r="H204" s="56"/>
      <c r="I204" s="56"/>
      <c r="J204" s="56"/>
      <c r="K204" s="56"/>
      <c r="L204" s="56"/>
      <c r="M204" s="56"/>
      <c r="N204" s="23"/>
    </row>
    <row r="205" spans="5:14" s="20" customFormat="1" ht="15" customHeight="1" x14ac:dyDescent="0.2">
      <c r="E205" s="56"/>
      <c r="F205" s="56"/>
      <c r="G205" s="56"/>
      <c r="H205" s="56"/>
      <c r="I205" s="56"/>
      <c r="J205" s="56"/>
      <c r="K205" s="56"/>
      <c r="L205" s="56"/>
      <c r="M205" s="56"/>
      <c r="N205" s="23"/>
    </row>
    <row r="206" spans="5:14" s="20" customFormat="1" ht="15" customHeight="1" x14ac:dyDescent="0.2">
      <c r="E206" s="56"/>
      <c r="F206" s="56"/>
      <c r="G206" s="56"/>
      <c r="H206" s="56"/>
      <c r="I206" s="56"/>
      <c r="J206" s="56"/>
      <c r="K206" s="56"/>
      <c r="L206" s="56"/>
      <c r="M206" s="56"/>
      <c r="N206" s="23"/>
    </row>
    <row r="207" spans="5:14" s="20" customFormat="1" ht="15" customHeight="1" x14ac:dyDescent="0.2">
      <c r="E207" s="56"/>
      <c r="F207" s="56"/>
      <c r="G207" s="56"/>
      <c r="H207" s="56"/>
      <c r="I207" s="56"/>
      <c r="J207" s="56"/>
      <c r="K207" s="56"/>
      <c r="L207" s="56"/>
      <c r="M207" s="56"/>
      <c r="N207" s="23"/>
    </row>
    <row r="208" spans="5:14" s="20" customFormat="1" ht="15" customHeight="1" x14ac:dyDescent="0.2">
      <c r="E208" s="56"/>
      <c r="F208" s="56"/>
      <c r="G208" s="56"/>
      <c r="H208" s="56"/>
      <c r="I208" s="56"/>
      <c r="J208" s="56"/>
      <c r="K208" s="56"/>
      <c r="L208" s="56"/>
      <c r="M208" s="56"/>
      <c r="N208" s="23"/>
    </row>
    <row r="209" spans="5:14" s="20" customFormat="1" ht="15" customHeight="1" x14ac:dyDescent="0.2">
      <c r="E209" s="56"/>
      <c r="F209" s="56"/>
      <c r="G209" s="56"/>
      <c r="H209" s="56"/>
      <c r="I209" s="56"/>
      <c r="J209" s="56"/>
      <c r="K209" s="56"/>
      <c r="L209" s="56"/>
      <c r="M209" s="56"/>
      <c r="N209" s="23"/>
    </row>
    <row r="210" spans="5:14" s="20" customFormat="1" ht="15" customHeight="1" x14ac:dyDescent="0.2">
      <c r="E210" s="56"/>
      <c r="F210" s="56"/>
      <c r="G210" s="56"/>
      <c r="H210" s="56"/>
      <c r="I210" s="56"/>
      <c r="J210" s="56"/>
      <c r="K210" s="56"/>
      <c r="L210" s="56"/>
      <c r="M210" s="56"/>
      <c r="N210" s="23"/>
    </row>
    <row r="211" spans="5:14" s="20" customFormat="1" ht="15" customHeight="1" x14ac:dyDescent="0.2">
      <c r="E211" s="56"/>
      <c r="F211" s="56"/>
      <c r="G211" s="56"/>
      <c r="H211" s="56"/>
      <c r="I211" s="56"/>
      <c r="J211" s="56"/>
      <c r="K211" s="56"/>
      <c r="L211" s="56"/>
      <c r="M211" s="56"/>
      <c r="N211" s="23"/>
    </row>
    <row r="212" spans="5:14" s="20" customFormat="1" ht="15" customHeight="1" x14ac:dyDescent="0.2">
      <c r="E212" s="56"/>
      <c r="F212" s="56"/>
      <c r="G212" s="56"/>
      <c r="H212" s="56"/>
      <c r="I212" s="56"/>
      <c r="J212" s="56"/>
      <c r="K212" s="56"/>
      <c r="L212" s="56"/>
      <c r="M212" s="56"/>
      <c r="N212" s="23"/>
    </row>
    <row r="213" spans="5:14" s="2" customFormat="1" ht="15" customHeight="1" x14ac:dyDescent="0.2">
      <c r="E213" s="6"/>
      <c r="F213" s="6"/>
      <c r="G213" s="6"/>
      <c r="H213" s="6"/>
      <c r="I213" s="6"/>
      <c r="J213" s="6"/>
      <c r="K213" s="6"/>
      <c r="L213" s="6"/>
      <c r="M213" s="6"/>
      <c r="N213" s="5"/>
    </row>
    <row r="214" spans="5:14" s="2" customFormat="1" ht="15" customHeight="1" x14ac:dyDescent="0.2">
      <c r="E214" s="6"/>
      <c r="F214" s="6"/>
      <c r="G214" s="6"/>
      <c r="H214" s="6"/>
      <c r="I214" s="6"/>
      <c r="J214" s="6"/>
      <c r="K214" s="6"/>
      <c r="L214" s="6"/>
      <c r="M214" s="6"/>
      <c r="N214" s="5"/>
    </row>
    <row r="215" spans="5:14" s="2" customFormat="1" ht="15" customHeight="1" x14ac:dyDescent="0.2">
      <c r="E215" s="6"/>
      <c r="F215" s="6"/>
      <c r="G215" s="6"/>
      <c r="H215" s="6"/>
      <c r="I215" s="6"/>
      <c r="J215" s="6"/>
      <c r="K215" s="6"/>
      <c r="L215" s="6"/>
      <c r="M215" s="6"/>
      <c r="N215" s="5"/>
    </row>
    <row r="216" spans="5:14" s="2" customFormat="1" ht="15" customHeight="1" x14ac:dyDescent="0.2">
      <c r="E216" s="6"/>
      <c r="F216" s="6"/>
      <c r="G216" s="6"/>
      <c r="H216" s="6"/>
      <c r="I216" s="6"/>
      <c r="J216" s="6"/>
      <c r="K216" s="6"/>
      <c r="L216" s="6"/>
      <c r="M216" s="6"/>
      <c r="N216" s="5"/>
    </row>
    <row r="217" spans="5:14" s="2" customFormat="1" ht="15" customHeight="1" x14ac:dyDescent="0.2">
      <c r="E217" s="6"/>
      <c r="F217" s="6"/>
      <c r="G217" s="6"/>
      <c r="H217" s="6"/>
      <c r="I217" s="6"/>
      <c r="J217" s="6"/>
      <c r="K217" s="6"/>
      <c r="L217" s="6"/>
      <c r="M217" s="6"/>
      <c r="N217" s="5"/>
    </row>
    <row r="218" spans="5:14" s="2" customFormat="1" ht="15" customHeight="1" x14ac:dyDescent="0.2">
      <c r="E218" s="6"/>
      <c r="F218" s="6"/>
      <c r="G218" s="6"/>
      <c r="H218" s="6"/>
      <c r="I218" s="6"/>
      <c r="J218" s="6"/>
      <c r="K218" s="6"/>
      <c r="L218" s="6"/>
      <c r="M218" s="6"/>
      <c r="N218" s="5"/>
    </row>
    <row r="219" spans="5:14" s="2" customFormat="1" ht="15" customHeight="1" x14ac:dyDescent="0.2">
      <c r="E219" s="6"/>
      <c r="F219" s="6"/>
      <c r="G219" s="6"/>
      <c r="H219" s="6"/>
      <c r="I219" s="6"/>
      <c r="J219" s="6"/>
      <c r="K219" s="6"/>
      <c r="L219" s="6"/>
      <c r="M219" s="6"/>
      <c r="N219" s="5"/>
    </row>
    <row r="220" spans="5:14" s="2" customFormat="1" ht="15" customHeight="1" x14ac:dyDescent="0.2">
      <c r="E220" s="6"/>
      <c r="F220" s="6"/>
      <c r="G220" s="6"/>
      <c r="H220" s="6"/>
      <c r="I220" s="6"/>
      <c r="J220" s="6"/>
      <c r="K220" s="6"/>
      <c r="L220" s="6"/>
      <c r="M220" s="6"/>
      <c r="N220" s="5"/>
    </row>
    <row r="221" spans="5:14" s="2" customFormat="1" ht="15" customHeight="1" x14ac:dyDescent="0.2">
      <c r="E221" s="6"/>
      <c r="F221" s="6"/>
      <c r="G221" s="6"/>
      <c r="H221" s="6"/>
      <c r="I221" s="6"/>
      <c r="J221" s="6"/>
      <c r="K221" s="6"/>
      <c r="L221" s="6"/>
      <c r="M221" s="6"/>
      <c r="N221" s="5"/>
    </row>
    <row r="222" spans="5:14" s="2" customFormat="1" ht="15" customHeight="1" x14ac:dyDescent="0.2">
      <c r="E222" s="6"/>
      <c r="F222" s="6"/>
      <c r="G222" s="6"/>
      <c r="H222" s="6"/>
      <c r="I222" s="6"/>
      <c r="J222" s="6"/>
      <c r="K222" s="6"/>
      <c r="L222" s="6"/>
      <c r="M222" s="6"/>
      <c r="N222" s="5"/>
    </row>
    <row r="223" spans="5:14" s="2" customFormat="1" ht="15" customHeight="1" x14ac:dyDescent="0.2">
      <c r="E223" s="6"/>
      <c r="F223" s="6"/>
      <c r="G223" s="6"/>
      <c r="H223" s="6"/>
      <c r="I223" s="6"/>
      <c r="J223" s="6"/>
      <c r="K223" s="6"/>
      <c r="L223" s="6"/>
      <c r="M223" s="6"/>
      <c r="N223" s="5"/>
    </row>
    <row r="224" spans="5:14" s="2" customFormat="1" ht="15" customHeight="1" x14ac:dyDescent="0.2">
      <c r="E224" s="6"/>
      <c r="F224" s="6"/>
      <c r="G224" s="6"/>
      <c r="H224" s="6"/>
      <c r="I224" s="6"/>
      <c r="J224" s="6"/>
      <c r="K224" s="6"/>
      <c r="L224" s="6"/>
      <c r="M224" s="6"/>
      <c r="N224" s="5"/>
    </row>
    <row r="225" spans="5:14" s="2" customFormat="1" ht="15" customHeight="1" x14ac:dyDescent="0.2">
      <c r="E225" s="6"/>
      <c r="F225" s="6"/>
      <c r="G225" s="6"/>
      <c r="H225" s="6"/>
      <c r="I225" s="6"/>
      <c r="J225" s="6"/>
      <c r="K225" s="6"/>
      <c r="L225" s="6"/>
      <c r="M225" s="6"/>
      <c r="N225" s="5"/>
    </row>
    <row r="226" spans="5:14" s="2" customFormat="1" ht="15" customHeight="1" x14ac:dyDescent="0.2">
      <c r="E226" s="6"/>
      <c r="F226" s="6"/>
      <c r="G226" s="6"/>
      <c r="H226" s="6"/>
      <c r="I226" s="6"/>
      <c r="J226" s="6"/>
      <c r="K226" s="6"/>
      <c r="L226" s="6"/>
      <c r="M226" s="6"/>
      <c r="N226" s="5"/>
    </row>
    <row r="227" spans="5:14" s="2" customFormat="1" ht="15" customHeight="1" x14ac:dyDescent="0.2">
      <c r="E227" s="6"/>
      <c r="F227" s="6"/>
      <c r="G227" s="6"/>
      <c r="H227" s="6"/>
      <c r="I227" s="6"/>
      <c r="J227" s="6"/>
      <c r="K227" s="6"/>
      <c r="L227" s="6"/>
      <c r="M227" s="6"/>
      <c r="N227" s="5"/>
    </row>
    <row r="228" spans="5:14" s="2" customFormat="1" ht="15" customHeight="1" x14ac:dyDescent="0.2">
      <c r="E228" s="6"/>
      <c r="F228" s="6"/>
      <c r="G228" s="6"/>
      <c r="H228" s="6"/>
      <c r="I228" s="6"/>
      <c r="J228" s="6"/>
      <c r="K228" s="6"/>
      <c r="L228" s="6"/>
      <c r="M228" s="6"/>
      <c r="N228" s="5"/>
    </row>
  </sheetData>
  <mergeCells count="21">
    <mergeCell ref="A1:M1"/>
    <mergeCell ref="A2:M2"/>
    <mergeCell ref="A3:M3"/>
    <mergeCell ref="A4:M4"/>
    <mergeCell ref="A5:B6"/>
    <mergeCell ref="C5:D5"/>
    <mergeCell ref="F5:I5"/>
    <mergeCell ref="M5:M6"/>
    <mergeCell ref="A16:B16"/>
    <mergeCell ref="A21:B21"/>
    <mergeCell ref="A13:M13"/>
    <mergeCell ref="A11:B11"/>
    <mergeCell ref="A22:B22"/>
    <mergeCell ref="A20:M20"/>
    <mergeCell ref="A12:J12"/>
    <mergeCell ref="A17:J17"/>
    <mergeCell ref="A23:J23"/>
    <mergeCell ref="A24:B24"/>
    <mergeCell ref="A25:B25"/>
    <mergeCell ref="A18:B18"/>
    <mergeCell ref="A19:J19"/>
  </mergeCells>
  <printOptions horizontalCentered="1"/>
  <pageMargins left="0" right="0" top="1" bottom="0.75" header="0.3" footer="0.3"/>
  <pageSetup scale="51" fitToHeight="0" orientation="landscape" r:id="rId1"/>
  <headerFooter>
    <oddFooter>&amp;C&amp;"Times New Roman,Regular"&amp;12Prepared by Azucena Holland &amp;D&amp;RPage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5E8BF-8508-48D7-8CEE-4D908626EAAF}">
  <sheetPr>
    <pageSetUpPr fitToPage="1"/>
  </sheetPr>
  <dimension ref="A1:Q124"/>
  <sheetViews>
    <sheetView zoomScale="90" zoomScaleNormal="90" workbookViewId="0">
      <selection activeCell="K18" sqref="K18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4" customWidth="1"/>
    <col min="5" max="5" width="3.7109375" style="4" customWidth="1"/>
    <col min="6" max="9" width="18.7109375" style="4" customWidth="1"/>
    <col min="10" max="10" width="3.7109375" style="4" customWidth="1"/>
    <col min="11" max="11" width="18.7109375" style="4" customWidth="1"/>
    <col min="12" max="12" width="3.7109375" style="4" customWidth="1"/>
    <col min="13" max="13" width="60.7109375" style="5" customWidth="1"/>
  </cols>
  <sheetData>
    <row r="1" spans="1:13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3" s="7" customFormat="1" ht="18.75" x14ac:dyDescent="0.3">
      <c r="A3" s="189" t="s">
        <v>927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s="20" customFormat="1" ht="15.75" customHeight="1" x14ac:dyDescent="0.2">
      <c r="A5" s="183" t="s">
        <v>705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104"/>
      <c r="M5" s="192" t="s">
        <v>795</v>
      </c>
    </row>
    <row r="6" spans="1:13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955</v>
      </c>
      <c r="J6" s="49"/>
      <c r="K6" s="50" t="s">
        <v>4</v>
      </c>
      <c r="L6" s="105"/>
      <c r="M6" s="192"/>
    </row>
    <row r="7" spans="1:13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3" s="9" customFormat="1" ht="15" customHeigh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s="20" customFormat="1" ht="15" customHeight="1" x14ac:dyDescent="0.2">
      <c r="A9" s="11" t="s">
        <v>0</v>
      </c>
      <c r="B9" s="37" t="s">
        <v>160</v>
      </c>
      <c r="C9" s="75" t="s">
        <v>0</v>
      </c>
      <c r="D9" s="73" t="s">
        <v>0</v>
      </c>
      <c r="E9" s="75"/>
      <c r="F9" s="73" t="s">
        <v>0</v>
      </c>
      <c r="G9" s="74" t="s">
        <v>0</v>
      </c>
      <c r="H9" s="73" t="s">
        <v>0</v>
      </c>
      <c r="I9" s="75"/>
      <c r="J9" s="75"/>
      <c r="K9" s="13"/>
      <c r="L9" s="14"/>
      <c r="M9" s="13"/>
    </row>
    <row r="10" spans="1:13" s="20" customFormat="1" ht="15" customHeight="1" x14ac:dyDescent="0.2">
      <c r="A10" s="11" t="s">
        <v>617</v>
      </c>
      <c r="B10" s="41" t="s">
        <v>618</v>
      </c>
      <c r="C10" s="13">
        <v>70000</v>
      </c>
      <c r="D10" s="13">
        <v>69914.759999999995</v>
      </c>
      <c r="E10" s="14"/>
      <c r="F10" s="13">
        <v>88500</v>
      </c>
      <c r="G10" s="13">
        <v>0</v>
      </c>
      <c r="H10" s="13">
        <v>52735.58</v>
      </c>
      <c r="I10" s="13">
        <f>((H10/19)*26)+865</f>
        <v>73029.477894736832</v>
      </c>
      <c r="J10" s="14"/>
      <c r="K10" s="13">
        <v>72250</v>
      </c>
      <c r="L10" s="14"/>
      <c r="M10" s="90"/>
    </row>
    <row r="11" spans="1:13" s="20" customFormat="1" ht="15.75" customHeight="1" thickBot="1" x14ac:dyDescent="0.25">
      <c r="A11" s="11"/>
      <c r="B11" s="37" t="s">
        <v>270</v>
      </c>
      <c r="C11" s="15">
        <f>SUM(C10)</f>
        <v>70000</v>
      </c>
      <c r="D11" s="15">
        <f t="shared" ref="D11:K11" si="0">SUM(D10)</f>
        <v>69914.759999999995</v>
      </c>
      <c r="E11" s="14"/>
      <c r="F11" s="15">
        <f t="shared" si="0"/>
        <v>88500</v>
      </c>
      <c r="G11" s="15">
        <f t="shared" si="0"/>
        <v>0</v>
      </c>
      <c r="H11" s="15">
        <f t="shared" si="0"/>
        <v>52735.58</v>
      </c>
      <c r="I11" s="15">
        <f t="shared" si="0"/>
        <v>73029.477894736832</v>
      </c>
      <c r="J11" s="14"/>
      <c r="K11" s="15">
        <f t="shared" si="0"/>
        <v>72250</v>
      </c>
      <c r="L11" s="14"/>
      <c r="M11" s="90"/>
    </row>
    <row r="12" spans="1:13" s="9" customFormat="1" ht="9.9499999999999993" customHeight="1" thickTop="1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3" s="20" customFormat="1" ht="15" customHeight="1" x14ac:dyDescent="0.2">
      <c r="A13" s="11" t="s">
        <v>0</v>
      </c>
      <c r="B13" s="37" t="s">
        <v>170</v>
      </c>
      <c r="C13" s="73" t="s">
        <v>0</v>
      </c>
      <c r="D13" s="73" t="s">
        <v>0</v>
      </c>
      <c r="E13" s="75"/>
      <c r="F13" s="73" t="s">
        <v>0</v>
      </c>
      <c r="G13" s="73" t="s">
        <v>0</v>
      </c>
      <c r="H13" s="73" t="s">
        <v>0</v>
      </c>
      <c r="I13" s="74" t="s">
        <v>0</v>
      </c>
      <c r="J13" s="78"/>
      <c r="K13" s="73" t="s">
        <v>0</v>
      </c>
      <c r="L13" s="73"/>
      <c r="M13" s="13"/>
    </row>
    <row r="14" spans="1:13" s="20" customFormat="1" ht="15" customHeight="1" x14ac:dyDescent="0.2">
      <c r="A14" s="11" t="s">
        <v>619</v>
      </c>
      <c r="B14" s="41" t="s">
        <v>187</v>
      </c>
      <c r="C14" s="13">
        <v>0</v>
      </c>
      <c r="D14" s="13">
        <v>0</v>
      </c>
      <c r="E14" s="14"/>
      <c r="F14" s="13">
        <v>1880</v>
      </c>
      <c r="G14" s="13">
        <v>0</v>
      </c>
      <c r="H14" s="13">
        <v>1366.62</v>
      </c>
      <c r="I14" s="13">
        <f>((H14/19)*26)</f>
        <v>1870.1115789473681</v>
      </c>
      <c r="J14" s="14"/>
      <c r="K14" s="13">
        <v>1925</v>
      </c>
      <c r="L14" s="14"/>
      <c r="M14" s="90"/>
    </row>
    <row r="15" spans="1:13" s="20" customFormat="1" ht="15" customHeight="1" x14ac:dyDescent="0.2">
      <c r="A15" s="11" t="s">
        <v>620</v>
      </c>
      <c r="B15" s="41" t="s">
        <v>172</v>
      </c>
      <c r="C15" s="13">
        <v>5355</v>
      </c>
      <c r="D15" s="13">
        <v>5333.15</v>
      </c>
      <c r="E15" s="14"/>
      <c r="F15" s="13">
        <v>6770</v>
      </c>
      <c r="G15" s="13">
        <v>0</v>
      </c>
      <c r="H15" s="13">
        <v>4028.39</v>
      </c>
      <c r="I15" s="13">
        <f>I11*0.0765</f>
        <v>5586.7550589473676</v>
      </c>
      <c r="J15" s="14"/>
      <c r="K15" s="13">
        <v>5530</v>
      </c>
      <c r="L15" s="14"/>
      <c r="M15" s="90" t="s">
        <v>0</v>
      </c>
    </row>
    <row r="16" spans="1:13" s="20" customFormat="1" ht="15" customHeight="1" x14ac:dyDescent="0.2">
      <c r="A16" s="11" t="s">
        <v>1040</v>
      </c>
      <c r="B16" s="41" t="s">
        <v>1031</v>
      </c>
      <c r="C16" s="13">
        <v>0</v>
      </c>
      <c r="D16" s="13">
        <v>0</v>
      </c>
      <c r="E16" s="14"/>
      <c r="F16" s="13">
        <v>0</v>
      </c>
      <c r="G16" s="13">
        <v>0</v>
      </c>
      <c r="H16" s="13">
        <v>0</v>
      </c>
      <c r="I16" s="13">
        <v>0</v>
      </c>
      <c r="J16" s="14"/>
      <c r="K16" s="13">
        <v>1200</v>
      </c>
      <c r="L16" s="14"/>
      <c r="M16" s="90"/>
    </row>
    <row r="17" spans="1:13" s="20" customFormat="1" ht="15" customHeight="1" x14ac:dyDescent="0.2">
      <c r="A17" s="11" t="s">
        <v>621</v>
      </c>
      <c r="B17" s="41" t="s">
        <v>190</v>
      </c>
      <c r="C17" s="13">
        <v>0</v>
      </c>
      <c r="D17" s="13">
        <v>0</v>
      </c>
      <c r="E17" s="14"/>
      <c r="F17" s="13">
        <v>0</v>
      </c>
      <c r="G17" s="13">
        <v>0</v>
      </c>
      <c r="H17" s="13">
        <v>0</v>
      </c>
      <c r="I17" s="13">
        <f t="shared" ref="I17:I19" si="1">((H17/19)*26)</f>
        <v>0</v>
      </c>
      <c r="J17" s="14"/>
      <c r="K17" s="13">
        <v>0</v>
      </c>
      <c r="L17" s="14"/>
      <c r="M17" s="90"/>
    </row>
    <row r="18" spans="1:13" s="20" customFormat="1" ht="15" customHeight="1" x14ac:dyDescent="0.2">
      <c r="A18" s="11" t="s">
        <v>622</v>
      </c>
      <c r="B18" s="41" t="s">
        <v>273</v>
      </c>
      <c r="C18" s="13">
        <v>0</v>
      </c>
      <c r="D18" s="13">
        <v>0</v>
      </c>
      <c r="E18" s="14"/>
      <c r="F18" s="13">
        <v>0</v>
      </c>
      <c r="G18" s="13">
        <v>0</v>
      </c>
      <c r="H18" s="13">
        <v>0</v>
      </c>
      <c r="I18" s="13">
        <f t="shared" si="1"/>
        <v>0</v>
      </c>
      <c r="J18" s="14"/>
      <c r="K18" s="13">
        <v>0</v>
      </c>
      <c r="L18" s="14"/>
      <c r="M18" s="90"/>
    </row>
    <row r="19" spans="1:13" s="20" customFormat="1" ht="15" customHeight="1" x14ac:dyDescent="0.2">
      <c r="A19" s="11" t="s">
        <v>623</v>
      </c>
      <c r="B19" s="41" t="s">
        <v>194</v>
      </c>
      <c r="C19" s="13">
        <v>0</v>
      </c>
      <c r="D19" s="13">
        <v>0</v>
      </c>
      <c r="E19" s="14"/>
      <c r="F19" s="13">
        <v>7600</v>
      </c>
      <c r="G19" s="13">
        <v>0</v>
      </c>
      <c r="H19" s="13">
        <v>5508.09</v>
      </c>
      <c r="I19" s="13">
        <f t="shared" si="1"/>
        <v>7537.3863157894739</v>
      </c>
      <c r="J19" s="14"/>
      <c r="K19" s="13">
        <v>7625</v>
      </c>
      <c r="L19" s="14"/>
      <c r="M19" s="90"/>
    </row>
    <row r="20" spans="1:13" s="20" customFormat="1" ht="15.75" customHeight="1" thickBot="1" x14ac:dyDescent="0.25">
      <c r="A20" s="11"/>
      <c r="B20" s="37" t="s">
        <v>386</v>
      </c>
      <c r="C20" s="15">
        <f>SUM(C14:C19)</f>
        <v>5355</v>
      </c>
      <c r="D20" s="15">
        <f t="shared" ref="D20:K20" si="2">SUM(D14:D19)</f>
        <v>5333.15</v>
      </c>
      <c r="E20" s="14"/>
      <c r="F20" s="15">
        <f t="shared" si="2"/>
        <v>16250</v>
      </c>
      <c r="G20" s="15">
        <f t="shared" si="2"/>
        <v>0</v>
      </c>
      <c r="H20" s="15">
        <f t="shared" si="2"/>
        <v>10903.1</v>
      </c>
      <c r="I20" s="15">
        <f t="shared" si="2"/>
        <v>14994.252953684208</v>
      </c>
      <c r="J20" s="14"/>
      <c r="K20" s="15">
        <f t="shared" si="2"/>
        <v>16280</v>
      </c>
      <c r="L20" s="14"/>
      <c r="M20" s="90"/>
    </row>
    <row r="21" spans="1:13" s="44" customFormat="1" ht="15.75" customHeight="1" thickTop="1" thickBot="1" x14ac:dyDescent="0.25">
      <c r="A21" s="185" t="s">
        <v>777</v>
      </c>
      <c r="B21" s="185"/>
      <c r="C21" s="17">
        <f>C11+C20</f>
        <v>75355</v>
      </c>
      <c r="D21" s="17">
        <f>D11+D20</f>
        <v>75247.909999999989</v>
      </c>
      <c r="E21" s="18"/>
      <c r="F21" s="17">
        <f>F11+F20</f>
        <v>104750</v>
      </c>
      <c r="G21" s="17">
        <f>G11+G20</f>
        <v>0</v>
      </c>
      <c r="H21" s="17">
        <f>H11+H20</f>
        <v>63638.68</v>
      </c>
      <c r="I21" s="17">
        <f>I11+I20</f>
        <v>88023.730848421037</v>
      </c>
      <c r="J21" s="18"/>
      <c r="K21" s="17">
        <f>K11+K20</f>
        <v>88530</v>
      </c>
      <c r="L21" s="18"/>
      <c r="M21" s="27"/>
    </row>
    <row r="22" spans="1:13" s="20" customFormat="1" ht="15" customHeight="1" thickTop="1" x14ac:dyDescent="0.2">
      <c r="A22" s="11"/>
      <c r="B22" s="11"/>
      <c r="C22" s="13"/>
      <c r="D22" s="13"/>
      <c r="E22" s="14"/>
      <c r="F22" s="13"/>
      <c r="G22" s="13"/>
      <c r="H22" s="13"/>
      <c r="I22" s="13"/>
      <c r="J22" s="14"/>
      <c r="K22" s="13"/>
      <c r="L22" s="14"/>
      <c r="M22" s="90"/>
    </row>
    <row r="23" spans="1:13" s="20" customFormat="1" ht="15" customHeight="1" x14ac:dyDescent="0.2">
      <c r="A23" s="186" t="s">
        <v>808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</row>
    <row r="24" spans="1:13" s="20" customFormat="1" ht="15" customHeight="1" x14ac:dyDescent="0.2">
      <c r="A24" s="11" t="s">
        <v>624</v>
      </c>
      <c r="B24" s="41" t="s">
        <v>625</v>
      </c>
      <c r="C24" s="13">
        <v>1000</v>
      </c>
      <c r="D24" s="13">
        <v>0</v>
      </c>
      <c r="E24" s="14"/>
      <c r="F24" s="13">
        <v>800</v>
      </c>
      <c r="G24" s="13">
        <v>0</v>
      </c>
      <c r="H24" s="13">
        <v>0</v>
      </c>
      <c r="I24" s="13">
        <v>800</v>
      </c>
      <c r="J24" s="14"/>
      <c r="K24" s="13">
        <v>1000</v>
      </c>
      <c r="L24" s="14"/>
      <c r="M24" s="12"/>
    </row>
    <row r="25" spans="1:13" s="44" customFormat="1" ht="15.75" customHeight="1" thickBot="1" x14ac:dyDescent="0.25">
      <c r="A25" s="185" t="s">
        <v>809</v>
      </c>
      <c r="B25" s="185"/>
      <c r="C25" s="17">
        <f>SUM(C24)</f>
        <v>1000</v>
      </c>
      <c r="D25" s="17">
        <f t="shared" ref="D25:K25" si="3">SUM(D24)</f>
        <v>0</v>
      </c>
      <c r="E25" s="18"/>
      <c r="F25" s="17">
        <f t="shared" si="3"/>
        <v>800</v>
      </c>
      <c r="G25" s="17">
        <f t="shared" si="3"/>
        <v>0</v>
      </c>
      <c r="H25" s="17">
        <f t="shared" si="3"/>
        <v>0</v>
      </c>
      <c r="I25" s="17">
        <f t="shared" si="3"/>
        <v>800</v>
      </c>
      <c r="J25" s="18"/>
      <c r="K25" s="17">
        <f t="shared" si="3"/>
        <v>1000</v>
      </c>
      <c r="L25" s="18"/>
      <c r="M25" s="19"/>
    </row>
    <row r="26" spans="1:13" s="9" customFormat="1" ht="24.95" customHeight="1" thickTop="1" x14ac:dyDescent="0.2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</row>
    <row r="27" spans="1:13" s="20" customFormat="1" ht="15" customHeight="1" x14ac:dyDescent="0.2">
      <c r="A27" s="186" t="s">
        <v>779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</row>
    <row r="28" spans="1:13" s="20" customFormat="1" ht="15" customHeight="1" x14ac:dyDescent="0.2">
      <c r="A28" s="11" t="s">
        <v>626</v>
      </c>
      <c r="B28" s="41" t="s">
        <v>577</v>
      </c>
      <c r="C28" s="13">
        <v>450</v>
      </c>
      <c r="D28" s="13">
        <v>900.95</v>
      </c>
      <c r="E28" s="14"/>
      <c r="F28" s="13">
        <v>850</v>
      </c>
      <c r="G28" s="13">
        <v>0</v>
      </c>
      <c r="H28" s="13">
        <v>550.72</v>
      </c>
      <c r="I28" s="13">
        <f>(H28/9)*12</f>
        <v>734.29333333333329</v>
      </c>
      <c r="J28" s="14"/>
      <c r="K28" s="13">
        <v>850</v>
      </c>
      <c r="L28" s="14"/>
      <c r="M28" s="12"/>
    </row>
    <row r="29" spans="1:13" s="20" customFormat="1" ht="15" customHeight="1" x14ac:dyDescent="0.2">
      <c r="A29" s="11" t="s">
        <v>627</v>
      </c>
      <c r="B29" s="41" t="s">
        <v>202</v>
      </c>
      <c r="C29" s="13">
        <v>240</v>
      </c>
      <c r="D29" s="13">
        <v>230</v>
      </c>
      <c r="E29" s="14"/>
      <c r="F29" s="13">
        <v>360</v>
      </c>
      <c r="G29" s="13">
        <v>0</v>
      </c>
      <c r="H29" s="13">
        <v>270</v>
      </c>
      <c r="I29" s="13">
        <f t="shared" ref="I29:I38" si="4">(H29/9)*12</f>
        <v>360</v>
      </c>
      <c r="J29" s="14"/>
      <c r="K29" s="13">
        <v>360</v>
      </c>
      <c r="L29" s="14"/>
      <c r="M29" s="12"/>
    </row>
    <row r="30" spans="1:13" s="20" customFormat="1" ht="15" customHeight="1" x14ac:dyDescent="0.2">
      <c r="A30" s="115" t="s">
        <v>628</v>
      </c>
      <c r="B30" s="41" t="s">
        <v>629</v>
      </c>
      <c r="C30" s="13">
        <v>7500</v>
      </c>
      <c r="D30" s="13">
        <v>6875</v>
      </c>
      <c r="E30" s="14"/>
      <c r="F30" s="13">
        <v>7250</v>
      </c>
      <c r="G30" s="13">
        <v>0</v>
      </c>
      <c r="H30" s="13">
        <v>6369.69</v>
      </c>
      <c r="I30" s="13">
        <f t="shared" si="4"/>
        <v>8492.92</v>
      </c>
      <c r="J30" s="14"/>
      <c r="K30" s="13">
        <v>8500</v>
      </c>
      <c r="L30" s="14"/>
      <c r="M30" s="12"/>
    </row>
    <row r="31" spans="1:13" s="20" customFormat="1" ht="15" customHeight="1" x14ac:dyDescent="0.2">
      <c r="A31" s="11" t="s">
        <v>630</v>
      </c>
      <c r="B31" s="41" t="s">
        <v>210</v>
      </c>
      <c r="C31" s="13">
        <v>0</v>
      </c>
      <c r="D31" s="13">
        <v>885.71</v>
      </c>
      <c r="E31" s="14"/>
      <c r="F31" s="13">
        <v>0</v>
      </c>
      <c r="G31" s="13"/>
      <c r="H31" s="13">
        <v>0</v>
      </c>
      <c r="I31" s="13">
        <f t="shared" si="4"/>
        <v>0</v>
      </c>
      <c r="J31" s="14"/>
      <c r="K31" s="13">
        <v>0</v>
      </c>
      <c r="L31" s="14"/>
      <c r="M31" s="12"/>
    </row>
    <row r="32" spans="1:13" s="20" customFormat="1" ht="15" customHeight="1" x14ac:dyDescent="0.2">
      <c r="A32" s="11" t="s">
        <v>631</v>
      </c>
      <c r="B32" s="41" t="s">
        <v>632</v>
      </c>
      <c r="C32" s="13">
        <v>7500</v>
      </c>
      <c r="D32" s="13">
        <v>6013.92</v>
      </c>
      <c r="E32" s="14"/>
      <c r="F32" s="13">
        <v>6430</v>
      </c>
      <c r="G32" s="13">
        <v>0</v>
      </c>
      <c r="H32" s="13">
        <v>3506.85</v>
      </c>
      <c r="I32" s="13">
        <f t="shared" si="4"/>
        <v>4675.7999999999993</v>
      </c>
      <c r="J32" s="14"/>
      <c r="K32" s="13">
        <v>4910</v>
      </c>
      <c r="L32" s="14"/>
      <c r="M32" s="12" t="s">
        <v>968</v>
      </c>
    </row>
    <row r="33" spans="1:13" s="20" customFormat="1" ht="15" customHeight="1" x14ac:dyDescent="0.2">
      <c r="A33" s="11" t="s">
        <v>633</v>
      </c>
      <c r="B33" s="41" t="s">
        <v>634</v>
      </c>
      <c r="C33" s="13">
        <v>2100</v>
      </c>
      <c r="D33" s="13">
        <v>1823.21</v>
      </c>
      <c r="E33" s="14"/>
      <c r="F33" s="13">
        <v>1670</v>
      </c>
      <c r="G33" s="13">
        <v>0</v>
      </c>
      <c r="H33" s="13">
        <v>1382.26</v>
      </c>
      <c r="I33" s="13">
        <f t="shared" si="4"/>
        <v>1843.0133333333333</v>
      </c>
      <c r="J33" s="14"/>
      <c r="K33" s="13">
        <v>1940</v>
      </c>
      <c r="L33" s="14"/>
      <c r="M33" s="12" t="s">
        <v>968</v>
      </c>
    </row>
    <row r="34" spans="1:13" s="20" customFormat="1" ht="15" customHeight="1" x14ac:dyDescent="0.2">
      <c r="A34" s="11" t="s">
        <v>958</v>
      </c>
      <c r="B34" s="41" t="s">
        <v>769</v>
      </c>
      <c r="C34" s="13">
        <v>0</v>
      </c>
      <c r="D34" s="13">
        <v>0</v>
      </c>
      <c r="E34" s="14"/>
      <c r="F34" s="13">
        <v>0</v>
      </c>
      <c r="G34" s="13">
        <v>0</v>
      </c>
      <c r="H34" s="13">
        <v>19</v>
      </c>
      <c r="I34" s="13">
        <v>19</v>
      </c>
      <c r="J34" s="14"/>
      <c r="K34" s="13">
        <v>100</v>
      </c>
      <c r="L34" s="14"/>
      <c r="M34" s="12"/>
    </row>
    <row r="35" spans="1:13" s="20" customFormat="1" ht="15" customHeight="1" x14ac:dyDescent="0.2">
      <c r="A35" s="11" t="s">
        <v>635</v>
      </c>
      <c r="B35" s="41" t="s">
        <v>239</v>
      </c>
      <c r="C35" s="13">
        <v>0</v>
      </c>
      <c r="D35" s="13">
        <v>609.88</v>
      </c>
      <c r="E35" s="14"/>
      <c r="F35" s="13">
        <v>700</v>
      </c>
      <c r="G35" s="13">
        <v>0</v>
      </c>
      <c r="H35" s="13">
        <v>519.16</v>
      </c>
      <c r="I35" s="13">
        <f t="shared" si="4"/>
        <v>692.21333333333325</v>
      </c>
      <c r="J35" s="14"/>
      <c r="K35" s="13">
        <v>695</v>
      </c>
      <c r="L35" s="14"/>
      <c r="M35" s="12"/>
    </row>
    <row r="36" spans="1:13" s="20" customFormat="1" ht="15" customHeight="1" x14ac:dyDescent="0.2">
      <c r="A36" s="11" t="s">
        <v>959</v>
      </c>
      <c r="B36" s="41" t="s">
        <v>243</v>
      </c>
      <c r="C36" s="13">
        <v>0</v>
      </c>
      <c r="D36" s="13">
        <v>0</v>
      </c>
      <c r="E36" s="14"/>
      <c r="F36" s="13">
        <v>0</v>
      </c>
      <c r="G36" s="13">
        <v>0</v>
      </c>
      <c r="H36" s="13">
        <v>60</v>
      </c>
      <c r="I36" s="13">
        <v>60</v>
      </c>
      <c r="J36" s="14"/>
      <c r="K36" s="13">
        <v>60</v>
      </c>
      <c r="L36" s="14"/>
      <c r="M36" s="12" t="s">
        <v>983</v>
      </c>
    </row>
    <row r="37" spans="1:13" s="20" customFormat="1" ht="15" customHeight="1" x14ac:dyDescent="0.2">
      <c r="A37" s="11" t="s">
        <v>636</v>
      </c>
      <c r="B37" s="41" t="s">
        <v>246</v>
      </c>
      <c r="C37" s="13">
        <v>2460</v>
      </c>
      <c r="D37" s="13">
        <v>2173.56</v>
      </c>
      <c r="E37" s="14"/>
      <c r="F37" s="13">
        <v>2180</v>
      </c>
      <c r="G37" s="13">
        <v>0</v>
      </c>
      <c r="H37" s="13">
        <v>1657.57</v>
      </c>
      <c r="I37" s="13">
        <f t="shared" si="4"/>
        <v>2210.0933333333332</v>
      </c>
      <c r="J37" s="14"/>
      <c r="K37" s="13">
        <v>2215</v>
      </c>
      <c r="L37" s="14"/>
      <c r="M37" s="12"/>
    </row>
    <row r="38" spans="1:13" s="20" customFormat="1" ht="15" customHeight="1" x14ac:dyDescent="0.2">
      <c r="A38" s="11" t="s">
        <v>982</v>
      </c>
      <c r="B38" s="41" t="s">
        <v>248</v>
      </c>
      <c r="C38" s="13">
        <v>0</v>
      </c>
      <c r="D38" s="13">
        <v>0</v>
      </c>
      <c r="E38" s="75"/>
      <c r="F38" s="13">
        <v>0</v>
      </c>
      <c r="G38" s="13">
        <v>0</v>
      </c>
      <c r="H38" s="13">
        <v>0</v>
      </c>
      <c r="I38" s="13">
        <f t="shared" si="4"/>
        <v>0</v>
      </c>
      <c r="J38" s="14"/>
      <c r="K38" s="13">
        <v>1000</v>
      </c>
      <c r="L38" s="24"/>
    </row>
    <row r="39" spans="1:13" s="20" customFormat="1" ht="15" customHeight="1" x14ac:dyDescent="0.2">
      <c r="A39" s="11" t="s">
        <v>637</v>
      </c>
      <c r="B39" s="41" t="s">
        <v>638</v>
      </c>
      <c r="C39" s="13">
        <v>2000</v>
      </c>
      <c r="D39" s="13">
        <v>4080</v>
      </c>
      <c r="E39" s="14"/>
      <c r="F39" s="13">
        <v>2500</v>
      </c>
      <c r="G39" s="13">
        <v>0</v>
      </c>
      <c r="H39" s="13">
        <v>880</v>
      </c>
      <c r="I39" s="13">
        <v>2480</v>
      </c>
      <c r="J39" s="14"/>
      <c r="K39" s="13">
        <v>2480</v>
      </c>
      <c r="L39" s="14"/>
      <c r="M39" s="12"/>
    </row>
    <row r="40" spans="1:13" s="44" customFormat="1" ht="15.75" customHeight="1" thickBot="1" x14ac:dyDescent="0.25">
      <c r="A40" s="185" t="s">
        <v>780</v>
      </c>
      <c r="B40" s="185"/>
      <c r="C40" s="17">
        <f>SUM(C28:C39)</f>
        <v>22250</v>
      </c>
      <c r="D40" s="17">
        <f>SUM(D28:D39)</f>
        <v>23592.230000000003</v>
      </c>
      <c r="E40" s="18"/>
      <c r="F40" s="17">
        <f t="shared" ref="F40:K40" si="5">SUM(F28:F39)</f>
        <v>21940</v>
      </c>
      <c r="G40" s="17">
        <f t="shared" si="5"/>
        <v>0</v>
      </c>
      <c r="H40" s="17">
        <f t="shared" si="5"/>
        <v>15215.25</v>
      </c>
      <c r="I40" s="17">
        <f t="shared" si="5"/>
        <v>21567.333333333332</v>
      </c>
      <c r="J40" s="18"/>
      <c r="K40" s="17">
        <f t="shared" si="5"/>
        <v>23110</v>
      </c>
      <c r="L40" s="18"/>
      <c r="M40" s="19"/>
    </row>
    <row r="41" spans="1:13" s="9" customFormat="1" ht="24.95" customHeight="1" thickTop="1" x14ac:dyDescent="0.2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</row>
    <row r="42" spans="1:13" s="20" customFormat="1" ht="15" customHeight="1" x14ac:dyDescent="0.2">
      <c r="A42" s="186" t="s">
        <v>782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</row>
    <row r="43" spans="1:13" s="20" customFormat="1" ht="15" customHeight="1" x14ac:dyDescent="0.2">
      <c r="A43" s="11" t="s">
        <v>639</v>
      </c>
      <c r="B43" s="41" t="s">
        <v>252</v>
      </c>
      <c r="C43" s="13">
        <v>2000</v>
      </c>
      <c r="D43" s="13">
        <v>573.33000000000004</v>
      </c>
      <c r="E43" s="14"/>
      <c r="F43" s="13">
        <v>250</v>
      </c>
      <c r="G43" s="13">
        <v>0</v>
      </c>
      <c r="H43" s="13">
        <v>640.91</v>
      </c>
      <c r="I43" s="13">
        <v>640.91</v>
      </c>
      <c r="J43" s="14"/>
      <c r="K43" s="13">
        <v>1000</v>
      </c>
      <c r="L43" s="14"/>
      <c r="M43" s="12" t="s">
        <v>0</v>
      </c>
    </row>
    <row r="44" spans="1:13" s="44" customFormat="1" ht="15.75" customHeight="1" thickBot="1" x14ac:dyDescent="0.25">
      <c r="A44" s="185" t="s">
        <v>783</v>
      </c>
      <c r="B44" s="185"/>
      <c r="C44" s="17">
        <f>SUM(C43)</f>
        <v>2000</v>
      </c>
      <c r="D44" s="17">
        <f t="shared" ref="D44:G44" si="6">SUM(D43)</f>
        <v>573.33000000000004</v>
      </c>
      <c r="E44" s="18"/>
      <c r="F44" s="17">
        <f t="shared" si="6"/>
        <v>250</v>
      </c>
      <c r="G44" s="17">
        <f t="shared" si="6"/>
        <v>0</v>
      </c>
      <c r="H44" s="17">
        <f t="shared" ref="H44:K44" si="7">SUM(H43)</f>
        <v>640.91</v>
      </c>
      <c r="I44" s="17">
        <f t="shared" si="7"/>
        <v>640.91</v>
      </c>
      <c r="J44" s="18"/>
      <c r="K44" s="17">
        <f t="shared" si="7"/>
        <v>1000</v>
      </c>
      <c r="L44" s="18"/>
      <c r="M44" s="19"/>
    </row>
    <row r="45" spans="1:13" s="9" customFormat="1" ht="24.95" customHeight="1" thickTop="1" x14ac:dyDescent="0.2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</row>
    <row r="46" spans="1:13" s="20" customFormat="1" ht="15" customHeight="1" x14ac:dyDescent="0.2">
      <c r="A46" s="186" t="s">
        <v>784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</row>
    <row r="47" spans="1:13" s="20" customFormat="1" ht="15" customHeight="1" x14ac:dyDescent="0.2">
      <c r="A47" s="11" t="s">
        <v>640</v>
      </c>
      <c r="B47" s="41" t="s">
        <v>641</v>
      </c>
      <c r="C47" s="13">
        <v>0</v>
      </c>
      <c r="D47" s="13">
        <v>183.77</v>
      </c>
      <c r="E47" s="14"/>
      <c r="F47" s="13">
        <v>500</v>
      </c>
      <c r="G47" s="13">
        <v>0</v>
      </c>
      <c r="H47" s="13">
        <v>2037.77</v>
      </c>
      <c r="I47" s="13">
        <v>2037.77</v>
      </c>
      <c r="J47" s="14"/>
      <c r="K47" s="13">
        <v>1000</v>
      </c>
      <c r="L47" s="14"/>
      <c r="M47" s="12" t="s">
        <v>0</v>
      </c>
    </row>
    <row r="48" spans="1:13" s="44" customFormat="1" ht="15.75" customHeight="1" thickBot="1" x14ac:dyDescent="0.25">
      <c r="A48" s="185" t="s">
        <v>785</v>
      </c>
      <c r="B48" s="185"/>
      <c r="C48" s="17">
        <f>SUM(C47)</f>
        <v>0</v>
      </c>
      <c r="D48" s="17">
        <f t="shared" ref="D48:G48" si="8">SUM(D47)</f>
        <v>183.77</v>
      </c>
      <c r="E48" s="18"/>
      <c r="F48" s="17">
        <f t="shared" si="8"/>
        <v>500</v>
      </c>
      <c r="G48" s="17">
        <f t="shared" si="8"/>
        <v>0</v>
      </c>
      <c r="H48" s="17">
        <f t="shared" ref="H48:K48" si="9">SUM(H47)</f>
        <v>2037.77</v>
      </c>
      <c r="I48" s="17">
        <f t="shared" si="9"/>
        <v>2037.77</v>
      </c>
      <c r="J48" s="18"/>
      <c r="K48" s="17">
        <f t="shared" si="9"/>
        <v>1000</v>
      </c>
      <c r="L48" s="18"/>
      <c r="M48" s="19"/>
    </row>
    <row r="49" spans="1:17" s="9" customFormat="1" ht="24.95" customHeight="1" thickTop="1" x14ac:dyDescent="0.2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</row>
    <row r="50" spans="1:17" s="20" customFormat="1" ht="15" customHeight="1" x14ac:dyDescent="0.2">
      <c r="A50" s="186" t="s">
        <v>786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</row>
    <row r="51" spans="1:17" ht="15" customHeight="1" x14ac:dyDescent="0.25">
      <c r="A51" s="11" t="s">
        <v>1005</v>
      </c>
      <c r="B51" s="41" t="s">
        <v>995</v>
      </c>
      <c r="C51" s="13">
        <v>0</v>
      </c>
      <c r="D51" s="13">
        <v>0</v>
      </c>
      <c r="E51" s="14"/>
      <c r="F51" s="13">
        <v>0</v>
      </c>
      <c r="G51" s="13">
        <v>0</v>
      </c>
      <c r="H51" s="13">
        <v>0</v>
      </c>
      <c r="I51" s="13">
        <v>0</v>
      </c>
      <c r="J51" s="14"/>
      <c r="K51" s="13">
        <v>300</v>
      </c>
      <c r="L51" s="24"/>
      <c r="M51" s="20"/>
      <c r="N51" s="20"/>
      <c r="O51" s="20"/>
      <c r="P51" s="20"/>
      <c r="Q51" s="20"/>
    </row>
    <row r="52" spans="1:17" s="20" customFormat="1" ht="15" customHeight="1" x14ac:dyDescent="0.2">
      <c r="A52" s="11" t="s">
        <v>642</v>
      </c>
      <c r="B52" s="41" t="s">
        <v>643</v>
      </c>
      <c r="C52" s="13">
        <v>6000</v>
      </c>
      <c r="D52" s="13">
        <v>5666.81</v>
      </c>
      <c r="E52" s="14"/>
      <c r="F52" s="13">
        <v>5000</v>
      </c>
      <c r="G52" s="13">
        <v>0</v>
      </c>
      <c r="H52" s="13">
        <v>7642.85</v>
      </c>
      <c r="I52" s="13">
        <f t="shared" ref="I52:I54" si="10">(H52/9)*12</f>
        <v>10190.466666666667</v>
      </c>
      <c r="J52" s="14"/>
      <c r="K52" s="13">
        <v>6000</v>
      </c>
      <c r="L52" s="14"/>
    </row>
    <row r="53" spans="1:17" s="20" customFormat="1" ht="15" customHeight="1" x14ac:dyDescent="0.2">
      <c r="A53" s="11" t="s">
        <v>644</v>
      </c>
      <c r="B53" s="41" t="s">
        <v>645</v>
      </c>
      <c r="C53" s="13">
        <v>700</v>
      </c>
      <c r="D53" s="13">
        <v>548.05999999999995</v>
      </c>
      <c r="E53" s="14"/>
      <c r="F53" s="13">
        <v>700</v>
      </c>
      <c r="G53" s="13">
        <v>0</v>
      </c>
      <c r="H53" s="13">
        <v>576.85</v>
      </c>
      <c r="I53" s="13">
        <f t="shared" si="10"/>
        <v>769.13333333333344</v>
      </c>
      <c r="J53" s="14"/>
      <c r="K53" s="13">
        <v>800</v>
      </c>
      <c r="L53" s="14"/>
      <c r="M53" s="12"/>
    </row>
    <row r="54" spans="1:17" s="20" customFormat="1" ht="15" customHeight="1" x14ac:dyDescent="0.2">
      <c r="A54" s="11" t="s">
        <v>646</v>
      </c>
      <c r="B54" s="41" t="s">
        <v>647</v>
      </c>
      <c r="C54" s="13">
        <v>4000</v>
      </c>
      <c r="D54" s="13">
        <v>4000</v>
      </c>
      <c r="E54" s="14"/>
      <c r="F54" s="13">
        <v>4000</v>
      </c>
      <c r="G54" s="13">
        <v>0</v>
      </c>
      <c r="H54" s="13">
        <v>4455.5200000000004</v>
      </c>
      <c r="I54" s="13">
        <f t="shared" si="10"/>
        <v>5940.6933333333336</v>
      </c>
      <c r="J54" s="14"/>
      <c r="K54" s="13">
        <v>4000</v>
      </c>
      <c r="L54" s="14"/>
      <c r="M54" s="12"/>
    </row>
    <row r="55" spans="1:17" s="44" customFormat="1" ht="15.75" customHeight="1" thickBot="1" x14ac:dyDescent="0.25">
      <c r="A55" s="185" t="s">
        <v>787</v>
      </c>
      <c r="B55" s="185"/>
      <c r="C55" s="17">
        <f>SUM(C51:C54)</f>
        <v>10700</v>
      </c>
      <c r="D55" s="17">
        <f>SUM(D51:D54)</f>
        <v>10214.870000000001</v>
      </c>
      <c r="E55" s="18"/>
      <c r="F55" s="17">
        <f>SUM(F51:F54)</f>
        <v>9700</v>
      </c>
      <c r="G55" s="17">
        <f t="shared" ref="G55:I55" si="11">SUM(G51:G54)</f>
        <v>0</v>
      </c>
      <c r="H55" s="17">
        <f t="shared" si="11"/>
        <v>12675.220000000001</v>
      </c>
      <c r="I55" s="17">
        <f t="shared" si="11"/>
        <v>16900.293333333335</v>
      </c>
      <c r="J55" s="18"/>
      <c r="K55" s="17">
        <f>SUM(K51:K54)</f>
        <v>11100</v>
      </c>
      <c r="L55" s="18"/>
      <c r="M55" s="27"/>
    </row>
    <row r="56" spans="1:17" s="9" customFormat="1" ht="24.95" customHeight="1" thickTop="1" x14ac:dyDescent="0.2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</row>
    <row r="57" spans="1:17" s="20" customFormat="1" ht="15" customHeight="1" x14ac:dyDescent="0.2">
      <c r="A57" s="186" t="s">
        <v>791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</row>
    <row r="58" spans="1:17" s="20" customFormat="1" ht="15" customHeight="1" x14ac:dyDescent="0.2">
      <c r="A58" s="11" t="s">
        <v>648</v>
      </c>
      <c r="B58" s="41" t="s">
        <v>371</v>
      </c>
      <c r="C58" s="13">
        <v>0</v>
      </c>
      <c r="D58" s="13">
        <v>0</v>
      </c>
      <c r="E58" s="14"/>
      <c r="F58" s="13"/>
      <c r="G58" s="13">
        <v>0</v>
      </c>
      <c r="H58" s="13">
        <v>0</v>
      </c>
      <c r="I58" s="13">
        <v>0</v>
      </c>
      <c r="J58" s="14"/>
      <c r="K58" s="13">
        <v>0</v>
      </c>
      <c r="L58" s="14"/>
      <c r="M58" s="89" t="s">
        <v>649</v>
      </c>
    </row>
    <row r="59" spans="1:17" s="44" customFormat="1" ht="15.75" customHeight="1" thickBot="1" x14ac:dyDescent="0.25">
      <c r="A59" s="185" t="s">
        <v>792</v>
      </c>
      <c r="B59" s="185"/>
      <c r="C59" s="17">
        <f>SUM(C58)</f>
        <v>0</v>
      </c>
      <c r="D59" s="17">
        <f t="shared" ref="D59:G59" si="12">SUM(D58)</f>
        <v>0</v>
      </c>
      <c r="E59" s="18"/>
      <c r="F59" s="17">
        <f t="shared" si="12"/>
        <v>0</v>
      </c>
      <c r="G59" s="17">
        <f t="shared" si="12"/>
        <v>0</v>
      </c>
      <c r="H59" s="17">
        <f t="shared" ref="H59:I59" si="13">SUM(H58)</f>
        <v>0</v>
      </c>
      <c r="I59" s="17">
        <f t="shared" si="13"/>
        <v>0</v>
      </c>
      <c r="J59" s="18"/>
      <c r="K59" s="17">
        <f>SUM(K58)</f>
        <v>0</v>
      </c>
      <c r="L59" s="18"/>
      <c r="M59" s="27"/>
    </row>
    <row r="60" spans="1:17" s="9" customFormat="1" ht="24.95" customHeight="1" thickTop="1" x14ac:dyDescent="0.25">
      <c r="A60" s="196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</row>
    <row r="61" spans="1:17" s="20" customFormat="1" ht="15" customHeight="1" thickBot="1" x14ac:dyDescent="0.25">
      <c r="A61" s="193" t="s">
        <v>706</v>
      </c>
      <c r="B61" s="193"/>
      <c r="C61" s="58">
        <f>C21+C25+C40+C44+C48+C55+C59</f>
        <v>111305</v>
      </c>
      <c r="D61" s="58">
        <f>D21+D25+D40+D44+D48+D55+D59</f>
        <v>109812.10999999999</v>
      </c>
      <c r="E61" s="59"/>
      <c r="F61" s="58">
        <f>F21+F25+F40+F44+F48+F55+F59</f>
        <v>137940</v>
      </c>
      <c r="G61" s="58">
        <f>G21+G25+G40+G44+G48+G55+G59</f>
        <v>0</v>
      </c>
      <c r="H61" s="58">
        <f>H21+H25+H40+H44+H48+H55+H59</f>
        <v>94207.83</v>
      </c>
      <c r="I61" s="58">
        <f>I21+I25+I40+I44+I48+I55+I59</f>
        <v>129970.03751508771</v>
      </c>
      <c r="J61" s="59"/>
      <c r="K61" s="58">
        <f>K21+K25+K40+K44+K48+K55+K59</f>
        <v>125740</v>
      </c>
      <c r="L61" s="59"/>
      <c r="M61" s="90"/>
    </row>
    <row r="62" spans="1:17" s="20" customFormat="1" ht="15" customHeight="1" thickTop="1" x14ac:dyDescent="0.2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23"/>
    </row>
    <row r="63" spans="1:17" s="20" customFormat="1" ht="15" customHeight="1" x14ac:dyDescent="0.2"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3"/>
    </row>
    <row r="64" spans="1:17" s="20" customFormat="1" ht="15" customHeight="1" x14ac:dyDescent="0.2"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3"/>
    </row>
    <row r="65" spans="3:13" s="20" customFormat="1" ht="15" customHeight="1" x14ac:dyDescent="0.2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3"/>
    </row>
    <row r="66" spans="3:13" s="20" customFormat="1" ht="15" customHeight="1" x14ac:dyDescent="0.2"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3"/>
    </row>
    <row r="67" spans="3:13" s="20" customFormat="1" ht="15" customHeight="1" x14ac:dyDescent="0.2">
      <c r="C67" s="29"/>
      <c r="D67" s="29"/>
      <c r="E67" s="29"/>
      <c r="F67" s="29"/>
      <c r="G67" s="29"/>
      <c r="H67" s="29"/>
      <c r="I67" s="56"/>
      <c r="J67" s="29"/>
      <c r="K67" s="29"/>
      <c r="L67" s="29"/>
      <c r="M67" s="23"/>
    </row>
    <row r="68" spans="3:13" s="20" customFormat="1" ht="15" customHeight="1" x14ac:dyDescent="0.2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3"/>
    </row>
    <row r="69" spans="3:13" s="20" customFormat="1" ht="15" customHeight="1" x14ac:dyDescent="0.2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3"/>
    </row>
    <row r="70" spans="3:13" s="20" customFormat="1" ht="15" customHeight="1" x14ac:dyDescent="0.2"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3"/>
    </row>
    <row r="71" spans="3:13" s="20" customFormat="1" ht="15" customHeight="1" x14ac:dyDescent="0.2"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3"/>
    </row>
    <row r="72" spans="3:13" s="20" customFormat="1" ht="15" customHeight="1" x14ac:dyDescent="0.2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3"/>
    </row>
    <row r="73" spans="3:13" s="20" customFormat="1" ht="15" customHeight="1" x14ac:dyDescent="0.2"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3"/>
    </row>
    <row r="74" spans="3:13" s="20" customFormat="1" ht="15" customHeight="1" x14ac:dyDescent="0.2"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3"/>
    </row>
    <row r="75" spans="3:13" s="20" customFormat="1" ht="15" customHeight="1" x14ac:dyDescent="0.2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3"/>
    </row>
    <row r="76" spans="3:13" s="20" customFormat="1" ht="15" customHeight="1" x14ac:dyDescent="0.2"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3"/>
    </row>
    <row r="77" spans="3:13" s="20" customFormat="1" ht="15" customHeight="1" x14ac:dyDescent="0.2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3"/>
    </row>
    <row r="78" spans="3:13" s="20" customFormat="1" ht="15" customHeight="1" x14ac:dyDescent="0.2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3"/>
    </row>
    <row r="79" spans="3:13" s="20" customFormat="1" ht="15" customHeight="1" x14ac:dyDescent="0.2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3"/>
    </row>
    <row r="80" spans="3:13" s="20" customFormat="1" ht="15" customHeight="1" x14ac:dyDescent="0.2"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3"/>
    </row>
    <row r="81" spans="3:13" s="20" customFormat="1" ht="15" customHeight="1" x14ac:dyDescent="0.2"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3"/>
    </row>
    <row r="82" spans="3:13" s="20" customFormat="1" ht="15" customHeight="1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3"/>
    </row>
    <row r="83" spans="3:13" s="20" customFormat="1" ht="15" customHeight="1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3"/>
    </row>
    <row r="84" spans="3:13" s="20" customFormat="1" ht="15" customHeight="1" x14ac:dyDescent="0.2"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3"/>
    </row>
    <row r="85" spans="3:13" s="20" customFormat="1" ht="15" customHeight="1" x14ac:dyDescent="0.2"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3"/>
    </row>
    <row r="86" spans="3:13" s="20" customFormat="1" ht="15" customHeight="1" x14ac:dyDescent="0.2"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3"/>
    </row>
    <row r="87" spans="3:13" s="20" customFormat="1" ht="15" customHeight="1" x14ac:dyDescent="0.2"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3"/>
    </row>
    <row r="88" spans="3:13" s="20" customFormat="1" ht="15" customHeight="1" x14ac:dyDescent="0.2"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3"/>
    </row>
    <row r="89" spans="3:13" s="20" customFormat="1" ht="15" customHeight="1" x14ac:dyDescent="0.2"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3"/>
    </row>
    <row r="90" spans="3:13" s="20" customFormat="1" ht="15" customHeight="1" x14ac:dyDescent="0.2"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3"/>
    </row>
    <row r="91" spans="3:13" s="20" customFormat="1" ht="15" customHeight="1" x14ac:dyDescent="0.2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3"/>
    </row>
    <row r="92" spans="3:13" s="20" customFormat="1" ht="15" customHeight="1" x14ac:dyDescent="0.2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3"/>
    </row>
    <row r="93" spans="3:13" s="20" customFormat="1" ht="15" customHeight="1" x14ac:dyDescent="0.2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3"/>
    </row>
    <row r="94" spans="3:13" s="20" customFormat="1" ht="15" customHeight="1" x14ac:dyDescent="0.2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3"/>
    </row>
    <row r="95" spans="3:13" s="20" customFormat="1" ht="15" customHeight="1" x14ac:dyDescent="0.2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3"/>
    </row>
    <row r="96" spans="3:13" s="20" customFormat="1" ht="15" customHeight="1" x14ac:dyDescent="0.2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3"/>
    </row>
    <row r="97" spans="3:13" s="20" customFormat="1" ht="15" customHeight="1" x14ac:dyDescent="0.2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3"/>
    </row>
    <row r="98" spans="3:13" s="20" customFormat="1" ht="15" customHeight="1" x14ac:dyDescent="0.2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3"/>
    </row>
    <row r="99" spans="3:13" s="20" customFormat="1" ht="15" customHeight="1" x14ac:dyDescent="0.2"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3"/>
    </row>
    <row r="100" spans="3:13" s="20" customFormat="1" ht="15" customHeight="1" x14ac:dyDescent="0.2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3"/>
    </row>
    <row r="101" spans="3:13" s="20" customFormat="1" ht="15" customHeight="1" x14ac:dyDescent="0.2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3"/>
    </row>
    <row r="102" spans="3:13" s="20" customFormat="1" ht="15" customHeight="1" x14ac:dyDescent="0.2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3"/>
    </row>
    <row r="103" spans="3:13" s="20" customFormat="1" ht="15" customHeight="1" x14ac:dyDescent="0.2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3"/>
    </row>
    <row r="104" spans="3:13" s="20" customFormat="1" ht="15" customHeight="1" x14ac:dyDescent="0.2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3"/>
    </row>
    <row r="105" spans="3:13" s="20" customFormat="1" ht="15" customHeight="1" x14ac:dyDescent="0.2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3"/>
    </row>
    <row r="106" spans="3:13" s="20" customFormat="1" ht="15" customHeight="1" x14ac:dyDescent="0.2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3"/>
    </row>
    <row r="107" spans="3:13" s="20" customFormat="1" ht="15" customHeight="1" x14ac:dyDescent="0.2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3"/>
    </row>
    <row r="108" spans="3:13" s="20" customFormat="1" ht="15" customHeight="1" x14ac:dyDescent="0.2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3"/>
    </row>
    <row r="109" spans="3:13" s="20" customFormat="1" ht="15" customHeight="1" x14ac:dyDescent="0.2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3"/>
    </row>
    <row r="110" spans="3:13" ht="15" customHeight="1" x14ac:dyDescent="0.25"/>
    <row r="111" spans="3:13" ht="15" customHeight="1" x14ac:dyDescent="0.25"/>
    <row r="112" spans="3:13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</sheetData>
  <mergeCells count="31">
    <mergeCell ref="A1:M1"/>
    <mergeCell ref="A2:M2"/>
    <mergeCell ref="A3:M3"/>
    <mergeCell ref="A4:M4"/>
    <mergeCell ref="A61:B61"/>
    <mergeCell ref="A7:M7"/>
    <mergeCell ref="A8:M8"/>
    <mergeCell ref="A5:B6"/>
    <mergeCell ref="M5:M6"/>
    <mergeCell ref="C5:D5"/>
    <mergeCell ref="F5:I5"/>
    <mergeCell ref="A21:B21"/>
    <mergeCell ref="A26:M26"/>
    <mergeCell ref="A12:M12"/>
    <mergeCell ref="A27:M27"/>
    <mergeCell ref="A40:B40"/>
    <mergeCell ref="A23:M23"/>
    <mergeCell ref="A25:B25"/>
    <mergeCell ref="A41:M41"/>
    <mergeCell ref="A42:M42"/>
    <mergeCell ref="A48:B48"/>
    <mergeCell ref="A45:M45"/>
    <mergeCell ref="A44:B44"/>
    <mergeCell ref="A46:M46"/>
    <mergeCell ref="A50:M50"/>
    <mergeCell ref="A55:B55"/>
    <mergeCell ref="A49:M49"/>
    <mergeCell ref="A56:M56"/>
    <mergeCell ref="A60:M60"/>
    <mergeCell ref="A57:M57"/>
    <mergeCell ref="A59:B59"/>
  </mergeCells>
  <printOptions horizontalCentered="1"/>
  <pageMargins left="0" right="0" top="0.75" bottom="0.75" header="0.3" footer="0.3"/>
  <pageSetup scale="48" fitToHeight="0" orientation="landscape" r:id="rId1"/>
  <headerFooter>
    <oddFooter>&amp;L&amp;D&amp;CWorksheet
Page &amp;P&amp;R&amp;T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6BE7-C3D4-4C80-9C4D-899D76BD0F89}">
  <sheetPr>
    <pageSetUpPr fitToPage="1"/>
  </sheetPr>
  <dimension ref="A1:N154"/>
  <sheetViews>
    <sheetView topLeftCell="A124" zoomScale="90" zoomScaleNormal="90" workbookViewId="0">
      <selection activeCell="I136" sqref="I136"/>
    </sheetView>
  </sheetViews>
  <sheetFormatPr defaultRowHeight="15" x14ac:dyDescent="0.25"/>
  <cols>
    <col min="1" max="1" width="10.42578125" style="2" customWidth="1"/>
    <col min="2" max="2" width="38.85546875" style="2" bestFit="1" customWidth="1"/>
    <col min="3" max="3" width="18.7109375" style="2" customWidth="1"/>
    <col min="4" max="4" width="18.7109375" style="6" customWidth="1"/>
    <col min="5" max="5" width="3.7109375" style="6" customWidth="1"/>
    <col min="6" max="9" width="18.7109375" style="6" customWidth="1"/>
    <col min="10" max="10" width="3.7109375" style="6" customWidth="1"/>
    <col min="11" max="11" width="18.7109375" style="6" customWidth="1"/>
    <col min="12" max="12" width="50.7109375" style="6" customWidth="1"/>
    <col min="13" max="13" width="30.7109375" style="5" customWidth="1"/>
    <col min="14" max="14" width="30.7109375" style="2" customWidth="1"/>
    <col min="15" max="15" width="30.7109375" customWidth="1"/>
  </cols>
  <sheetData>
    <row r="1" spans="1:14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4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4" s="7" customFormat="1" ht="18.75" x14ac:dyDescent="0.3">
      <c r="A3" s="189" t="s">
        <v>796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4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8"/>
      <c r="N4" s="8"/>
    </row>
    <row r="5" spans="1:14" s="53" customFormat="1" ht="15.75" customHeight="1" x14ac:dyDescent="0.2">
      <c r="A5" s="193" t="s">
        <v>5</v>
      </c>
      <c r="B5" s="19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192" t="s">
        <v>795</v>
      </c>
    </row>
    <row r="6" spans="1:14" s="53" customFormat="1" ht="12.75" x14ac:dyDescent="0.2">
      <c r="A6" s="193"/>
      <c r="B6" s="193"/>
      <c r="C6" s="48" t="s">
        <v>1</v>
      </c>
      <c r="D6" s="48" t="s">
        <v>653</v>
      </c>
      <c r="E6" s="51"/>
      <c r="F6" s="48" t="s">
        <v>1</v>
      </c>
      <c r="G6" s="48" t="s">
        <v>2</v>
      </c>
      <c r="H6" s="48" t="s">
        <v>954</v>
      </c>
      <c r="I6" s="48" t="s">
        <v>3</v>
      </c>
      <c r="J6" s="52"/>
      <c r="K6" s="50" t="s">
        <v>4</v>
      </c>
      <c r="L6" s="192"/>
    </row>
    <row r="7" spans="1:14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4" x14ac:dyDescent="0.25">
      <c r="A8" s="195" t="s">
        <v>6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/>
    </row>
    <row r="9" spans="1:14" x14ac:dyDescent="0.25">
      <c r="A9" s="11" t="s">
        <v>7</v>
      </c>
      <c r="B9" s="41" t="s">
        <v>8</v>
      </c>
      <c r="C9" s="13">
        <v>275000</v>
      </c>
      <c r="D9" s="13">
        <v>285561.52</v>
      </c>
      <c r="E9" s="13"/>
      <c r="F9" s="13">
        <v>275000</v>
      </c>
      <c r="G9" s="13">
        <v>0</v>
      </c>
      <c r="H9" s="54">
        <v>282819.57</v>
      </c>
      <c r="I9" s="13">
        <f>(H9/9)*12</f>
        <v>377092.76</v>
      </c>
      <c r="J9" s="13"/>
      <c r="K9" s="13">
        <v>420000</v>
      </c>
      <c r="L9" s="12" t="s">
        <v>9</v>
      </c>
      <c r="M9"/>
      <c r="N9"/>
    </row>
    <row r="10" spans="1:14" x14ac:dyDescent="0.25">
      <c r="A10" s="11" t="s">
        <v>10</v>
      </c>
      <c r="B10" s="41" t="s">
        <v>11</v>
      </c>
      <c r="C10" s="13">
        <v>60000</v>
      </c>
      <c r="D10" s="13">
        <v>62591.48</v>
      </c>
      <c r="E10" s="13"/>
      <c r="F10" s="13">
        <v>60000</v>
      </c>
      <c r="G10" s="13">
        <v>0</v>
      </c>
      <c r="H10" s="54">
        <v>43888.7</v>
      </c>
      <c r="I10" s="13">
        <f t="shared" ref="I10:I21" si="0">(H10/9)*12</f>
        <v>58518.266666666663</v>
      </c>
      <c r="J10" s="13"/>
      <c r="K10" s="13">
        <v>65000</v>
      </c>
      <c r="L10" s="12"/>
      <c r="M10"/>
      <c r="N10"/>
    </row>
    <row r="11" spans="1:14" x14ac:dyDescent="0.25">
      <c r="A11" s="11" t="s">
        <v>12</v>
      </c>
      <c r="B11" s="41" t="s">
        <v>13</v>
      </c>
      <c r="C11" s="13">
        <v>900000</v>
      </c>
      <c r="D11" s="13">
        <v>1211577.1399999999</v>
      </c>
      <c r="E11" s="13"/>
      <c r="F11" s="13">
        <v>1200000</v>
      </c>
      <c r="G11" s="13">
        <v>0</v>
      </c>
      <c r="H11" s="54">
        <v>992812.13</v>
      </c>
      <c r="I11" s="13">
        <f t="shared" si="0"/>
        <v>1323749.5066666666</v>
      </c>
      <c r="J11" s="13"/>
      <c r="K11" s="13">
        <v>1200000</v>
      </c>
      <c r="L11" s="12" t="s">
        <v>14</v>
      </c>
      <c r="M11"/>
      <c r="N11"/>
    </row>
    <row r="12" spans="1:14" x14ac:dyDescent="0.25">
      <c r="A12" s="11" t="s">
        <v>15</v>
      </c>
      <c r="B12" s="41" t="s">
        <v>16</v>
      </c>
      <c r="C12" s="13">
        <v>5500</v>
      </c>
      <c r="D12" s="13">
        <v>570</v>
      </c>
      <c r="E12" s="13"/>
      <c r="F12" s="13">
        <v>5500</v>
      </c>
      <c r="G12" s="13">
        <v>0</v>
      </c>
      <c r="H12" s="54">
        <v>0</v>
      </c>
      <c r="I12" s="13">
        <f t="shared" si="0"/>
        <v>0</v>
      </c>
      <c r="J12" s="13"/>
      <c r="K12" s="13">
        <v>5500</v>
      </c>
      <c r="L12" s="12"/>
      <c r="M12"/>
      <c r="N12"/>
    </row>
    <row r="13" spans="1:14" x14ac:dyDescent="0.25">
      <c r="A13" s="11" t="s">
        <v>17</v>
      </c>
      <c r="B13" s="41" t="s">
        <v>18</v>
      </c>
      <c r="C13" s="13">
        <v>1800</v>
      </c>
      <c r="D13" s="13">
        <v>600</v>
      </c>
      <c r="E13" s="13"/>
      <c r="F13" s="13">
        <v>2000</v>
      </c>
      <c r="G13" s="13">
        <v>0</v>
      </c>
      <c r="H13" s="54">
        <v>2200</v>
      </c>
      <c r="I13" s="13">
        <f t="shared" si="0"/>
        <v>2933.3333333333335</v>
      </c>
      <c r="J13" s="13"/>
      <c r="K13" s="13">
        <v>3300</v>
      </c>
      <c r="L13" s="12"/>
      <c r="M13"/>
      <c r="N13"/>
    </row>
    <row r="14" spans="1:14" ht="15" customHeight="1" x14ac:dyDescent="0.25">
      <c r="A14" s="11" t="s">
        <v>19</v>
      </c>
      <c r="B14" s="41" t="s">
        <v>20</v>
      </c>
      <c r="C14" s="13">
        <v>150000</v>
      </c>
      <c r="D14" s="13">
        <v>235466.85</v>
      </c>
      <c r="E14" s="13"/>
      <c r="F14" s="13">
        <v>315000</v>
      </c>
      <c r="G14" s="13">
        <v>0</v>
      </c>
      <c r="H14" s="54">
        <v>234849.26</v>
      </c>
      <c r="I14" s="13">
        <f t="shared" si="0"/>
        <v>313132.34666666668</v>
      </c>
      <c r="J14" s="13"/>
      <c r="K14" s="13">
        <v>315000</v>
      </c>
      <c r="L14" s="12" t="s">
        <v>21</v>
      </c>
      <c r="M14"/>
      <c r="N14"/>
    </row>
    <row r="15" spans="1:14" x14ac:dyDescent="0.25">
      <c r="A15" s="11" t="s">
        <v>22</v>
      </c>
      <c r="B15" s="41" t="s">
        <v>23</v>
      </c>
      <c r="C15" s="13">
        <v>1500</v>
      </c>
      <c r="D15" s="13">
        <v>3277.95</v>
      </c>
      <c r="E15" s="13"/>
      <c r="F15" s="13">
        <v>1500</v>
      </c>
      <c r="G15" s="13">
        <v>0</v>
      </c>
      <c r="H15" s="54">
        <v>2778.65</v>
      </c>
      <c r="I15" s="13">
        <v>3000</v>
      </c>
      <c r="J15" s="13"/>
      <c r="K15" s="13">
        <v>2000</v>
      </c>
      <c r="L15" s="12"/>
      <c r="M15"/>
      <c r="N15"/>
    </row>
    <row r="16" spans="1:14" x14ac:dyDescent="0.25">
      <c r="A16" s="11" t="s">
        <v>24</v>
      </c>
      <c r="B16" s="41" t="s">
        <v>25</v>
      </c>
      <c r="C16" s="13">
        <v>12720</v>
      </c>
      <c r="D16" s="13">
        <v>12720</v>
      </c>
      <c r="E16" s="13"/>
      <c r="F16" s="13">
        <v>12720</v>
      </c>
      <c r="G16" s="13">
        <v>0</v>
      </c>
      <c r="H16" s="54">
        <v>9540</v>
      </c>
      <c r="I16" s="13">
        <f t="shared" si="0"/>
        <v>12720</v>
      </c>
      <c r="J16" s="13"/>
      <c r="K16" s="13">
        <v>12720</v>
      </c>
      <c r="L16" s="12"/>
      <c r="M16"/>
      <c r="N16"/>
    </row>
    <row r="17" spans="1:14" x14ac:dyDescent="0.25">
      <c r="A17" s="11" t="s">
        <v>26</v>
      </c>
      <c r="B17" s="41" t="s">
        <v>27</v>
      </c>
      <c r="C17" s="13">
        <v>3240</v>
      </c>
      <c r="D17" s="13">
        <v>3240</v>
      </c>
      <c r="E17" s="13"/>
      <c r="F17" s="13">
        <v>3240</v>
      </c>
      <c r="G17" s="13">
        <v>0</v>
      </c>
      <c r="H17" s="54">
        <v>2430</v>
      </c>
      <c r="I17" s="13">
        <f t="shared" si="0"/>
        <v>3240</v>
      </c>
      <c r="J17" s="13"/>
      <c r="K17" s="13">
        <v>3240</v>
      </c>
      <c r="L17" s="12"/>
      <c r="M17"/>
      <c r="N17"/>
    </row>
    <row r="18" spans="1:14" x14ac:dyDescent="0.25">
      <c r="A18" s="11" t="s">
        <v>28</v>
      </c>
      <c r="B18" s="41" t="s">
        <v>29</v>
      </c>
      <c r="C18" s="13">
        <v>12000</v>
      </c>
      <c r="D18" s="13">
        <v>14319.34</v>
      </c>
      <c r="E18" s="13"/>
      <c r="F18" s="13">
        <v>13000</v>
      </c>
      <c r="G18" s="13">
        <v>0</v>
      </c>
      <c r="H18" s="54">
        <v>8155.8</v>
      </c>
      <c r="I18" s="13">
        <f t="shared" si="0"/>
        <v>10874.400000000001</v>
      </c>
      <c r="J18" s="13"/>
      <c r="K18" s="13">
        <v>13000</v>
      </c>
      <c r="L18" s="12"/>
      <c r="M18"/>
      <c r="N18"/>
    </row>
    <row r="19" spans="1:14" x14ac:dyDescent="0.25">
      <c r="A19" s="11" t="s">
        <v>30</v>
      </c>
      <c r="B19" s="41" t="s">
        <v>31</v>
      </c>
      <c r="C19" s="13">
        <v>130000</v>
      </c>
      <c r="D19" s="13">
        <v>111914.36</v>
      </c>
      <c r="E19" s="13"/>
      <c r="F19" s="13">
        <v>130000</v>
      </c>
      <c r="G19" s="13">
        <v>0</v>
      </c>
      <c r="H19" s="54">
        <v>101099.02</v>
      </c>
      <c r="I19" s="13">
        <f t="shared" si="0"/>
        <v>134798.69333333333</v>
      </c>
      <c r="J19" s="13"/>
      <c r="K19" s="13">
        <v>125750.95</v>
      </c>
      <c r="L19" s="12" t="s">
        <v>32</v>
      </c>
      <c r="M19"/>
      <c r="N19"/>
    </row>
    <row r="20" spans="1:14" x14ac:dyDescent="0.25">
      <c r="A20" s="11" t="s">
        <v>33</v>
      </c>
      <c r="B20" s="41" t="s">
        <v>34</v>
      </c>
      <c r="C20" s="13">
        <v>1800</v>
      </c>
      <c r="D20" s="13">
        <v>2333.39</v>
      </c>
      <c r="E20" s="13"/>
      <c r="F20" s="13">
        <v>2200</v>
      </c>
      <c r="G20" s="13">
        <v>0</v>
      </c>
      <c r="H20" s="54">
        <v>1909.83</v>
      </c>
      <c r="I20" s="13">
        <f t="shared" si="0"/>
        <v>2546.4399999999996</v>
      </c>
      <c r="J20" s="13"/>
      <c r="K20" s="13">
        <v>2000</v>
      </c>
      <c r="L20" s="12"/>
      <c r="M20"/>
      <c r="N20"/>
    </row>
    <row r="21" spans="1:14" x14ac:dyDescent="0.25">
      <c r="A21" s="11" t="s">
        <v>35</v>
      </c>
      <c r="B21" s="41" t="s">
        <v>36</v>
      </c>
      <c r="C21" s="13">
        <v>25237</v>
      </c>
      <c r="D21" s="13">
        <v>26637</v>
      </c>
      <c r="E21" s="13"/>
      <c r="F21" s="13">
        <v>30000</v>
      </c>
      <c r="G21" s="13">
        <v>0</v>
      </c>
      <c r="H21" s="54">
        <v>25753.94</v>
      </c>
      <c r="I21" s="13">
        <f t="shared" si="0"/>
        <v>34338.586666666662</v>
      </c>
      <c r="J21" s="13"/>
      <c r="K21" s="13">
        <v>30000</v>
      </c>
      <c r="L21" s="12"/>
      <c r="M21"/>
      <c r="N21"/>
    </row>
    <row r="22" spans="1:14" s="3" customFormat="1" ht="15.75" customHeight="1" thickBot="1" x14ac:dyDescent="0.3">
      <c r="A22" s="187" t="s">
        <v>37</v>
      </c>
      <c r="B22" s="187"/>
      <c r="C22" s="17">
        <f>SUM(C9:C21)</f>
        <v>1578797</v>
      </c>
      <c r="D22" s="17">
        <f>SUM(D9:D21)</f>
        <v>1970809.03</v>
      </c>
      <c r="E22" s="18"/>
      <c r="F22" s="17">
        <f t="shared" ref="F22:K22" si="1">SUM(F9:F21)</f>
        <v>2050160</v>
      </c>
      <c r="G22" s="17">
        <f t="shared" si="1"/>
        <v>0</v>
      </c>
      <c r="H22" s="17">
        <f t="shared" si="1"/>
        <v>1708236.9</v>
      </c>
      <c r="I22" s="17">
        <f t="shared" si="1"/>
        <v>2276944.333333333</v>
      </c>
      <c r="J22" s="18"/>
      <c r="K22" s="17">
        <f t="shared" si="1"/>
        <v>2197510.9500000002</v>
      </c>
      <c r="L22" s="19"/>
    </row>
    <row r="23" spans="1:14" s="9" customFormat="1" ht="24.95" customHeight="1" thickTop="1" x14ac:dyDescent="0.25">
      <c r="A23" s="194" t="s">
        <v>0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</row>
    <row r="24" spans="1:14" x14ac:dyDescent="0.25">
      <c r="A24" s="195" t="s">
        <v>38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/>
    </row>
    <row r="25" spans="1:14" x14ac:dyDescent="0.25">
      <c r="A25" s="11" t="s">
        <v>39</v>
      </c>
      <c r="B25" s="41" t="s">
        <v>40</v>
      </c>
      <c r="C25" s="13">
        <v>165000</v>
      </c>
      <c r="D25" s="13">
        <v>150081.87</v>
      </c>
      <c r="E25" s="13"/>
      <c r="F25" s="13">
        <v>165000</v>
      </c>
      <c r="G25" s="13">
        <v>0</v>
      </c>
      <c r="H25" s="54">
        <v>140199.92000000001</v>
      </c>
      <c r="I25" s="13">
        <v>165000</v>
      </c>
      <c r="J25" s="13"/>
      <c r="K25" s="13">
        <v>165000</v>
      </c>
      <c r="L25" s="12"/>
      <c r="M25"/>
      <c r="N25"/>
    </row>
    <row r="26" spans="1:14" s="3" customFormat="1" ht="15.75" thickBot="1" x14ac:dyDescent="0.3">
      <c r="A26" s="60" t="s">
        <v>41</v>
      </c>
      <c r="B26" s="60"/>
      <c r="C26" s="17">
        <f>SUM(C25:C25)</f>
        <v>165000</v>
      </c>
      <c r="D26" s="17">
        <f t="shared" ref="D26:K26" si="2">SUM(D25:D25)</f>
        <v>150081.87</v>
      </c>
      <c r="E26" s="18"/>
      <c r="F26" s="17">
        <f t="shared" si="2"/>
        <v>165000</v>
      </c>
      <c r="G26" s="17">
        <f t="shared" si="2"/>
        <v>0</v>
      </c>
      <c r="H26" s="17">
        <f t="shared" si="2"/>
        <v>140199.92000000001</v>
      </c>
      <c r="I26" s="17">
        <f t="shared" si="2"/>
        <v>165000</v>
      </c>
      <c r="J26" s="18"/>
      <c r="K26" s="17">
        <f t="shared" si="2"/>
        <v>165000</v>
      </c>
      <c r="L26" s="19"/>
    </row>
    <row r="27" spans="1:14" s="9" customFormat="1" ht="24.95" customHeight="1" thickTop="1" x14ac:dyDescent="0.25">
      <c r="A27" s="194" t="s">
        <v>0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</row>
    <row r="28" spans="1:14" x14ac:dyDescent="0.25">
      <c r="A28" s="195" t="s">
        <v>42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/>
    </row>
    <row r="29" spans="1:14" x14ac:dyDescent="0.25">
      <c r="A29" s="11" t="s">
        <v>43</v>
      </c>
      <c r="B29" s="61" t="s">
        <v>44</v>
      </c>
      <c r="C29" s="13">
        <v>1500</v>
      </c>
      <c r="D29" s="13">
        <v>543.75</v>
      </c>
      <c r="E29" s="13"/>
      <c r="F29" s="13">
        <v>1500</v>
      </c>
      <c r="G29" s="13">
        <v>0</v>
      </c>
      <c r="H29" s="55">
        <v>1743.75</v>
      </c>
      <c r="I29" s="21">
        <f>(H29/9)*12</f>
        <v>2325</v>
      </c>
      <c r="J29" s="13"/>
      <c r="K29" s="13">
        <v>1500</v>
      </c>
      <c r="L29" s="12"/>
      <c r="M29"/>
      <c r="N29"/>
    </row>
    <row r="30" spans="1:14" x14ac:dyDescent="0.25">
      <c r="A30" s="11" t="s">
        <v>45</v>
      </c>
      <c r="B30" s="61" t="s">
        <v>46</v>
      </c>
      <c r="C30" s="13">
        <v>750</v>
      </c>
      <c r="D30" s="13">
        <v>2400</v>
      </c>
      <c r="E30" s="13"/>
      <c r="F30" s="13">
        <v>750</v>
      </c>
      <c r="G30" s="13">
        <v>0</v>
      </c>
      <c r="H30" s="54">
        <v>1000</v>
      </c>
      <c r="I30" s="13">
        <f t="shared" ref="I30:I40" si="3">(H30/9)*12</f>
        <v>1333.3333333333335</v>
      </c>
      <c r="J30" s="13"/>
      <c r="K30" s="13">
        <v>750</v>
      </c>
      <c r="L30" s="12"/>
      <c r="M30"/>
      <c r="N30"/>
    </row>
    <row r="31" spans="1:14" x14ac:dyDescent="0.25">
      <c r="A31" s="11" t="s">
        <v>47</v>
      </c>
      <c r="B31" s="61" t="s">
        <v>48</v>
      </c>
      <c r="C31" s="13">
        <v>150</v>
      </c>
      <c r="D31" s="13">
        <v>750</v>
      </c>
      <c r="E31" s="13"/>
      <c r="F31" s="13">
        <v>150</v>
      </c>
      <c r="G31" s="13">
        <v>0</v>
      </c>
      <c r="H31" s="54">
        <v>600</v>
      </c>
      <c r="I31" s="13">
        <f t="shared" si="3"/>
        <v>800</v>
      </c>
      <c r="J31" s="13"/>
      <c r="K31" s="13">
        <v>150</v>
      </c>
      <c r="L31" s="12"/>
      <c r="M31"/>
      <c r="N31"/>
    </row>
    <row r="32" spans="1:14" x14ac:dyDescent="0.25">
      <c r="A32" s="11" t="s">
        <v>49</v>
      </c>
      <c r="B32" s="61" t="s">
        <v>50</v>
      </c>
      <c r="C32" s="13">
        <v>12500</v>
      </c>
      <c r="D32" s="13">
        <v>10000</v>
      </c>
      <c r="E32" s="13"/>
      <c r="F32" s="13">
        <v>15000</v>
      </c>
      <c r="G32" s="13">
        <v>0</v>
      </c>
      <c r="H32" s="54">
        <v>5100</v>
      </c>
      <c r="I32" s="13">
        <f>H32+2500</f>
        <v>7600</v>
      </c>
      <c r="J32" s="13"/>
      <c r="K32" s="13">
        <f>2500*3</f>
        <v>7500</v>
      </c>
      <c r="L32" s="12" t="s">
        <v>1028</v>
      </c>
      <c r="M32"/>
      <c r="N32"/>
    </row>
    <row r="33" spans="1:14" x14ac:dyDescent="0.25">
      <c r="A33" s="11" t="s">
        <v>51</v>
      </c>
      <c r="B33" s="61" t="s">
        <v>52</v>
      </c>
      <c r="C33" s="13">
        <v>12500</v>
      </c>
      <c r="D33" s="13">
        <v>10000</v>
      </c>
      <c r="E33" s="13"/>
      <c r="F33" s="13">
        <v>15000</v>
      </c>
      <c r="G33" s="13">
        <v>0</v>
      </c>
      <c r="H33" s="54">
        <v>2500</v>
      </c>
      <c r="I33" s="13">
        <f>H33+1250</f>
        <v>3750</v>
      </c>
      <c r="J33" s="13"/>
      <c r="K33" s="13">
        <v>3750</v>
      </c>
      <c r="L33" s="12" t="s">
        <v>1029</v>
      </c>
      <c r="M33"/>
      <c r="N33"/>
    </row>
    <row r="34" spans="1:14" x14ac:dyDescent="0.25">
      <c r="A34" s="11" t="s">
        <v>53</v>
      </c>
      <c r="B34" s="61" t="s">
        <v>54</v>
      </c>
      <c r="C34" s="13">
        <v>100</v>
      </c>
      <c r="D34" s="13">
        <v>150</v>
      </c>
      <c r="E34" s="13"/>
      <c r="F34" s="13">
        <v>100</v>
      </c>
      <c r="G34" s="13">
        <v>0</v>
      </c>
      <c r="H34" s="54">
        <v>100</v>
      </c>
      <c r="I34" s="13">
        <f t="shared" si="3"/>
        <v>133.33333333333331</v>
      </c>
      <c r="J34" s="13"/>
      <c r="K34" s="13">
        <v>100</v>
      </c>
      <c r="L34" s="12"/>
      <c r="M34"/>
      <c r="N34"/>
    </row>
    <row r="35" spans="1:14" x14ac:dyDescent="0.25">
      <c r="A35" s="11" t="s">
        <v>55</v>
      </c>
      <c r="B35" s="61" t="s">
        <v>56</v>
      </c>
      <c r="C35" s="13">
        <v>500</v>
      </c>
      <c r="D35" s="13">
        <v>270</v>
      </c>
      <c r="E35" s="13"/>
      <c r="F35" s="13">
        <v>500</v>
      </c>
      <c r="G35" s="13">
        <v>0</v>
      </c>
      <c r="H35" s="54">
        <v>220</v>
      </c>
      <c r="I35" s="13">
        <f t="shared" si="3"/>
        <v>293.33333333333331</v>
      </c>
      <c r="J35" s="13"/>
      <c r="K35" s="13">
        <v>500</v>
      </c>
      <c r="L35" s="12"/>
      <c r="M35"/>
      <c r="N35"/>
    </row>
    <row r="36" spans="1:14" x14ac:dyDescent="0.25">
      <c r="A36" s="11" t="s">
        <v>57</v>
      </c>
      <c r="B36" s="61" t="s">
        <v>58</v>
      </c>
      <c r="C36" s="13">
        <v>50</v>
      </c>
      <c r="D36" s="13">
        <v>0</v>
      </c>
      <c r="E36" s="13"/>
      <c r="F36" s="13">
        <v>50</v>
      </c>
      <c r="G36" s="13">
        <v>0</v>
      </c>
      <c r="H36" s="54">
        <v>50</v>
      </c>
      <c r="I36" s="13">
        <f t="shared" si="3"/>
        <v>66.666666666666657</v>
      </c>
      <c r="J36" s="13"/>
      <c r="K36" s="13">
        <v>50</v>
      </c>
      <c r="L36" s="12"/>
      <c r="M36"/>
      <c r="N36"/>
    </row>
    <row r="37" spans="1:14" x14ac:dyDescent="0.25">
      <c r="A37" s="11" t="s">
        <v>59</v>
      </c>
      <c r="B37" s="61" t="s">
        <v>60</v>
      </c>
      <c r="C37" s="13">
        <v>2000</v>
      </c>
      <c r="D37" s="13">
        <v>1170</v>
      </c>
      <c r="E37" s="13"/>
      <c r="F37" s="13">
        <v>1500</v>
      </c>
      <c r="G37" s="13">
        <v>0</v>
      </c>
      <c r="H37" s="54">
        <v>1570</v>
      </c>
      <c r="I37" s="13">
        <f t="shared" si="3"/>
        <v>2093.3333333333335</v>
      </c>
      <c r="J37" s="13"/>
      <c r="K37" s="13">
        <v>1500</v>
      </c>
      <c r="L37" s="12"/>
      <c r="M37"/>
      <c r="N37"/>
    </row>
    <row r="38" spans="1:14" x14ac:dyDescent="0.25">
      <c r="A38" s="11" t="s">
        <v>749</v>
      </c>
      <c r="B38" s="61" t="s">
        <v>750</v>
      </c>
      <c r="C38" s="13">
        <v>0</v>
      </c>
      <c r="D38" s="13">
        <v>120</v>
      </c>
      <c r="E38" s="13"/>
      <c r="F38" s="13">
        <v>0</v>
      </c>
      <c r="G38" s="13">
        <v>0</v>
      </c>
      <c r="H38" s="54">
        <v>0</v>
      </c>
      <c r="I38" s="13">
        <f t="shared" si="3"/>
        <v>0</v>
      </c>
      <c r="J38" s="13"/>
      <c r="K38" s="13">
        <v>0</v>
      </c>
      <c r="L38" s="12"/>
      <c r="M38"/>
      <c r="N38"/>
    </row>
    <row r="39" spans="1:14" x14ac:dyDescent="0.25">
      <c r="A39" s="11" t="s">
        <v>61</v>
      </c>
      <c r="B39" s="61" t="s">
        <v>62</v>
      </c>
      <c r="C39" s="13">
        <v>1000</v>
      </c>
      <c r="D39" s="13">
        <v>900</v>
      </c>
      <c r="E39" s="13"/>
      <c r="F39" s="13">
        <v>1000</v>
      </c>
      <c r="G39" s="13">
        <v>0</v>
      </c>
      <c r="H39" s="54">
        <v>950</v>
      </c>
      <c r="I39" s="13">
        <f t="shared" si="3"/>
        <v>1266.6666666666667</v>
      </c>
      <c r="J39" s="13"/>
      <c r="K39" s="13">
        <v>1000</v>
      </c>
      <c r="L39" s="12"/>
      <c r="M39"/>
      <c r="N39"/>
    </row>
    <row r="40" spans="1:14" x14ac:dyDescent="0.25">
      <c r="A40" s="11" t="s">
        <v>63</v>
      </c>
      <c r="B40" s="61" t="s">
        <v>64</v>
      </c>
      <c r="C40" s="13">
        <v>400</v>
      </c>
      <c r="D40" s="13">
        <v>0</v>
      </c>
      <c r="E40" s="13"/>
      <c r="F40" s="13">
        <v>400</v>
      </c>
      <c r="G40" s="13">
        <v>0</v>
      </c>
      <c r="H40" s="54">
        <v>375</v>
      </c>
      <c r="I40" s="13">
        <f t="shared" si="3"/>
        <v>500</v>
      </c>
      <c r="J40" s="13"/>
      <c r="K40" s="13">
        <v>400</v>
      </c>
      <c r="L40" s="12"/>
      <c r="M40"/>
      <c r="N40"/>
    </row>
    <row r="41" spans="1:14" s="3" customFormat="1" ht="15.75" thickBot="1" x14ac:dyDescent="0.3">
      <c r="A41" s="187" t="s">
        <v>65</v>
      </c>
      <c r="B41" s="187"/>
      <c r="C41" s="17">
        <f>SUM(C29:C40)</f>
        <v>31450</v>
      </c>
      <c r="D41" s="17">
        <f t="shared" ref="D41:K41" si="4">SUM(D29:D40)</f>
        <v>26303.75</v>
      </c>
      <c r="E41" s="18"/>
      <c r="F41" s="17">
        <f t="shared" si="4"/>
        <v>35950</v>
      </c>
      <c r="G41" s="17">
        <f t="shared" si="4"/>
        <v>0</v>
      </c>
      <c r="H41" s="17">
        <f t="shared" si="4"/>
        <v>14208.75</v>
      </c>
      <c r="I41" s="17">
        <f t="shared" si="4"/>
        <v>20161.666666666668</v>
      </c>
      <c r="J41" s="18"/>
      <c r="K41" s="17">
        <f t="shared" si="4"/>
        <v>17200</v>
      </c>
      <c r="L41" s="19"/>
    </row>
    <row r="42" spans="1:14" s="9" customFormat="1" ht="24.95" customHeight="1" thickTop="1" x14ac:dyDescent="0.25">
      <c r="A42" s="194" t="s">
        <v>0</v>
      </c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</row>
    <row r="43" spans="1:14" x14ac:dyDescent="0.25">
      <c r="A43" s="195" t="s">
        <v>66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/>
    </row>
    <row r="44" spans="1:14" x14ac:dyDescent="0.25">
      <c r="A44" s="11" t="s">
        <v>732</v>
      </c>
      <c r="B44" s="61" t="s">
        <v>74</v>
      </c>
      <c r="C44" s="13">
        <v>100</v>
      </c>
      <c r="D44" s="13">
        <v>105.5</v>
      </c>
      <c r="E44" s="13"/>
      <c r="F44" s="13">
        <v>150</v>
      </c>
      <c r="G44" s="13">
        <v>0</v>
      </c>
      <c r="H44" s="54">
        <v>130.25</v>
      </c>
      <c r="I44" s="13">
        <f>(H44/9)*12</f>
        <v>173.66666666666666</v>
      </c>
      <c r="J44" s="13"/>
      <c r="K44" s="13">
        <v>175</v>
      </c>
      <c r="L44" s="12"/>
      <c r="M44"/>
      <c r="N44"/>
    </row>
    <row r="45" spans="1:14" x14ac:dyDescent="0.25">
      <c r="A45" s="11" t="s">
        <v>70</v>
      </c>
      <c r="B45" s="61" t="s">
        <v>71</v>
      </c>
      <c r="C45" s="13">
        <v>36000</v>
      </c>
      <c r="D45" s="13">
        <v>36845.78</v>
      </c>
      <c r="E45" s="13"/>
      <c r="F45" s="13">
        <v>36000</v>
      </c>
      <c r="G45" s="13">
        <v>0</v>
      </c>
      <c r="H45" s="54">
        <v>27695.119999999999</v>
      </c>
      <c r="I45" s="13">
        <f t="shared" ref="I45:I62" si="5">(H45/9)*12</f>
        <v>36926.826666666668</v>
      </c>
      <c r="J45" s="13"/>
      <c r="K45" s="13">
        <v>36000</v>
      </c>
      <c r="L45" s="12"/>
      <c r="M45"/>
      <c r="N45"/>
    </row>
    <row r="46" spans="1:14" x14ac:dyDescent="0.25">
      <c r="A46" s="11" t="s">
        <v>72</v>
      </c>
      <c r="B46" s="61" t="s">
        <v>73</v>
      </c>
      <c r="C46" s="13">
        <v>100</v>
      </c>
      <c r="D46" s="13">
        <v>0</v>
      </c>
      <c r="E46" s="13"/>
      <c r="F46" s="13">
        <v>100</v>
      </c>
      <c r="G46" s="13">
        <v>0</v>
      </c>
      <c r="H46" s="13">
        <v>0</v>
      </c>
      <c r="I46" s="13">
        <f t="shared" si="5"/>
        <v>0</v>
      </c>
      <c r="J46" s="13"/>
      <c r="K46" s="13">
        <v>100</v>
      </c>
      <c r="L46" s="12"/>
      <c r="M46"/>
      <c r="N46"/>
    </row>
    <row r="47" spans="1:14" x14ac:dyDescent="0.25">
      <c r="A47" s="11" t="s">
        <v>75</v>
      </c>
      <c r="B47" s="61" t="s">
        <v>76</v>
      </c>
      <c r="C47" s="13">
        <v>65000</v>
      </c>
      <c r="D47" s="13">
        <v>50637.14</v>
      </c>
      <c r="E47" s="13"/>
      <c r="F47" s="13">
        <v>65000</v>
      </c>
      <c r="G47" s="13">
        <v>0</v>
      </c>
      <c r="H47" s="54">
        <v>61060.18</v>
      </c>
      <c r="I47" s="13">
        <f t="shared" si="5"/>
        <v>81413.573333333334</v>
      </c>
      <c r="J47" s="13"/>
      <c r="K47" s="13">
        <v>65000</v>
      </c>
      <c r="L47" s="12"/>
      <c r="M47"/>
      <c r="N47"/>
    </row>
    <row r="48" spans="1:14" x14ac:dyDescent="0.25">
      <c r="A48" s="11" t="s">
        <v>78</v>
      </c>
      <c r="B48" s="61" t="s">
        <v>79</v>
      </c>
      <c r="C48" s="13">
        <v>120000</v>
      </c>
      <c r="D48" s="13">
        <v>125200.5</v>
      </c>
      <c r="E48" s="13"/>
      <c r="F48" s="13">
        <v>140000</v>
      </c>
      <c r="G48" s="13">
        <v>0</v>
      </c>
      <c r="H48" s="54">
        <v>97129.13</v>
      </c>
      <c r="I48" s="13">
        <f t="shared" si="5"/>
        <v>129505.50666666668</v>
      </c>
      <c r="J48" s="13"/>
      <c r="K48" s="13">
        <v>140000</v>
      </c>
      <c r="L48" s="12"/>
      <c r="M48"/>
      <c r="N48"/>
    </row>
    <row r="49" spans="1:14" x14ac:dyDescent="0.25">
      <c r="A49" s="11" t="s">
        <v>80</v>
      </c>
      <c r="B49" s="61" t="s">
        <v>81</v>
      </c>
      <c r="C49" s="13">
        <v>10000</v>
      </c>
      <c r="D49" s="13">
        <v>10800</v>
      </c>
      <c r="E49" s="13"/>
      <c r="F49" s="13">
        <v>12000</v>
      </c>
      <c r="G49" s="13">
        <v>0</v>
      </c>
      <c r="H49" s="54">
        <v>10375</v>
      </c>
      <c r="I49" s="13">
        <f t="shared" si="5"/>
        <v>13833.333333333334</v>
      </c>
      <c r="J49" s="13"/>
      <c r="K49" s="13">
        <v>14000</v>
      </c>
      <c r="L49" s="12"/>
      <c r="M49"/>
      <c r="N49"/>
    </row>
    <row r="50" spans="1:14" x14ac:dyDescent="0.25">
      <c r="A50" s="11" t="s">
        <v>82</v>
      </c>
      <c r="B50" s="61" t="s">
        <v>83</v>
      </c>
      <c r="C50" s="13">
        <v>20000</v>
      </c>
      <c r="D50" s="13">
        <v>10229</v>
      </c>
      <c r="E50" s="13"/>
      <c r="F50" s="13">
        <v>20000</v>
      </c>
      <c r="G50" s="13">
        <v>0</v>
      </c>
      <c r="H50" s="54">
        <v>24837</v>
      </c>
      <c r="I50" s="13">
        <f t="shared" si="5"/>
        <v>33116</v>
      </c>
      <c r="J50" s="13"/>
      <c r="K50" s="13">
        <v>20000</v>
      </c>
      <c r="L50" s="12"/>
      <c r="M50"/>
      <c r="N50"/>
    </row>
    <row r="51" spans="1:14" x14ac:dyDescent="0.25">
      <c r="A51" s="11" t="s">
        <v>84</v>
      </c>
      <c r="B51" s="61" t="s">
        <v>85</v>
      </c>
      <c r="C51" s="13">
        <v>6000</v>
      </c>
      <c r="D51" s="13">
        <v>2478.65</v>
      </c>
      <c r="E51" s="13"/>
      <c r="F51" s="13">
        <v>6000</v>
      </c>
      <c r="G51" s="13">
        <v>0</v>
      </c>
      <c r="H51" s="54">
        <v>7340.82</v>
      </c>
      <c r="I51" s="13">
        <f t="shared" si="5"/>
        <v>9787.76</v>
      </c>
      <c r="J51" s="13"/>
      <c r="K51" s="13">
        <v>6000</v>
      </c>
      <c r="L51" s="12"/>
      <c r="M51"/>
      <c r="N51"/>
    </row>
    <row r="52" spans="1:14" x14ac:dyDescent="0.25">
      <c r="A52" s="11" t="s">
        <v>86</v>
      </c>
      <c r="B52" s="61" t="s">
        <v>87</v>
      </c>
      <c r="C52" s="13">
        <v>5000</v>
      </c>
      <c r="D52" s="13">
        <v>2955</v>
      </c>
      <c r="E52" s="13"/>
      <c r="F52" s="13">
        <v>5000</v>
      </c>
      <c r="G52" s="13">
        <v>0</v>
      </c>
      <c r="H52" s="54">
        <v>900</v>
      </c>
      <c r="I52" s="13">
        <f t="shared" si="5"/>
        <v>1200</v>
      </c>
      <c r="J52" s="13"/>
      <c r="K52" s="13">
        <v>5000</v>
      </c>
      <c r="L52" s="12"/>
      <c r="M52"/>
      <c r="N52"/>
    </row>
    <row r="53" spans="1:14" x14ac:dyDescent="0.25">
      <c r="A53" s="11" t="s">
        <v>88</v>
      </c>
      <c r="B53" s="61" t="s">
        <v>733</v>
      </c>
      <c r="C53" s="13">
        <v>900</v>
      </c>
      <c r="D53" s="13">
        <v>0</v>
      </c>
      <c r="E53" s="13"/>
      <c r="F53" s="13">
        <v>900</v>
      </c>
      <c r="G53" s="13">
        <v>0</v>
      </c>
      <c r="H53" s="54">
        <v>2150</v>
      </c>
      <c r="I53" s="13">
        <f t="shared" si="5"/>
        <v>2866.6666666666665</v>
      </c>
      <c r="J53" s="13"/>
      <c r="K53" s="13">
        <v>2400</v>
      </c>
      <c r="L53" s="12"/>
      <c r="M53"/>
      <c r="N53"/>
    </row>
    <row r="54" spans="1:14" x14ac:dyDescent="0.25">
      <c r="A54" s="11" t="s">
        <v>960</v>
      </c>
      <c r="B54" s="61" t="s">
        <v>961</v>
      </c>
      <c r="C54" s="13">
        <v>0</v>
      </c>
      <c r="D54" s="13">
        <v>0</v>
      </c>
      <c r="E54" s="13"/>
      <c r="F54" s="13">
        <v>0</v>
      </c>
      <c r="G54" s="13">
        <v>0</v>
      </c>
      <c r="H54" s="54">
        <v>0</v>
      </c>
      <c r="I54" s="13">
        <v>1000</v>
      </c>
      <c r="J54" s="13"/>
      <c r="K54" s="13">
        <v>3000</v>
      </c>
      <c r="L54" s="12"/>
      <c r="M54"/>
      <c r="N54"/>
    </row>
    <row r="55" spans="1:14" x14ac:dyDescent="0.25">
      <c r="A55" s="11"/>
      <c r="B55" s="61" t="s">
        <v>999</v>
      </c>
      <c r="C55" s="13">
        <v>0</v>
      </c>
      <c r="D55" s="13">
        <v>0</v>
      </c>
      <c r="E55" s="13"/>
      <c r="F55" s="13">
        <v>0</v>
      </c>
      <c r="G55" s="13">
        <v>0</v>
      </c>
      <c r="H55" s="54">
        <v>0</v>
      </c>
      <c r="I55" s="13">
        <v>750</v>
      </c>
      <c r="J55" s="13"/>
      <c r="K55" s="13">
        <v>800</v>
      </c>
      <c r="L55" s="12"/>
      <c r="M55"/>
      <c r="N55"/>
    </row>
    <row r="56" spans="1:14" x14ac:dyDescent="0.25">
      <c r="A56" s="11" t="s">
        <v>89</v>
      </c>
      <c r="B56" s="61" t="s">
        <v>734</v>
      </c>
      <c r="C56" s="13">
        <v>7000</v>
      </c>
      <c r="D56" s="13">
        <v>0</v>
      </c>
      <c r="E56" s="13"/>
      <c r="F56" s="13">
        <v>7000</v>
      </c>
      <c r="G56" s="13">
        <v>0</v>
      </c>
      <c r="H56" s="54">
        <v>6175</v>
      </c>
      <c r="I56" s="13">
        <f t="shared" si="5"/>
        <v>8233.3333333333321</v>
      </c>
      <c r="J56" s="13"/>
      <c r="K56" s="13">
        <v>8300</v>
      </c>
      <c r="L56" s="12"/>
      <c r="M56"/>
      <c r="N56"/>
    </row>
    <row r="57" spans="1:14" x14ac:dyDescent="0.25">
      <c r="A57" s="11" t="s">
        <v>90</v>
      </c>
      <c r="B57" s="61" t="s">
        <v>735</v>
      </c>
      <c r="C57" s="13">
        <v>500</v>
      </c>
      <c r="D57" s="13">
        <v>0</v>
      </c>
      <c r="E57" s="13"/>
      <c r="F57" s="13">
        <v>500</v>
      </c>
      <c r="G57" s="13">
        <v>0</v>
      </c>
      <c r="H57" s="54">
        <v>595</v>
      </c>
      <c r="I57" s="13">
        <f t="shared" si="5"/>
        <v>793.33333333333337</v>
      </c>
      <c r="J57" s="13"/>
      <c r="K57" s="13">
        <v>800</v>
      </c>
      <c r="L57" s="12"/>
      <c r="M57"/>
      <c r="N57"/>
    </row>
    <row r="58" spans="1:14" x14ac:dyDescent="0.25">
      <c r="A58" s="11" t="s">
        <v>91</v>
      </c>
      <c r="B58" s="61" t="s">
        <v>666</v>
      </c>
      <c r="C58" s="13">
        <v>2500</v>
      </c>
      <c r="D58" s="13">
        <v>40</v>
      </c>
      <c r="E58" s="13"/>
      <c r="F58" s="13">
        <v>2500</v>
      </c>
      <c r="G58" s="13">
        <v>0</v>
      </c>
      <c r="H58" s="54">
        <v>5</v>
      </c>
      <c r="I58" s="13">
        <f t="shared" si="5"/>
        <v>6.666666666666667</v>
      </c>
      <c r="J58" s="13"/>
      <c r="K58" s="13">
        <v>5250</v>
      </c>
      <c r="L58" s="12"/>
      <c r="M58"/>
      <c r="N58"/>
    </row>
    <row r="59" spans="1:14" x14ac:dyDescent="0.25">
      <c r="A59" s="11" t="s">
        <v>92</v>
      </c>
      <c r="B59" s="61" t="s">
        <v>667</v>
      </c>
      <c r="C59" s="13">
        <v>2000</v>
      </c>
      <c r="D59" s="13">
        <v>850</v>
      </c>
      <c r="E59" s="13"/>
      <c r="F59" s="13">
        <v>2000</v>
      </c>
      <c r="G59" s="13">
        <v>0</v>
      </c>
      <c r="H59" s="54">
        <v>5005</v>
      </c>
      <c r="I59" s="13">
        <f t="shared" si="5"/>
        <v>6673.333333333333</v>
      </c>
      <c r="J59" s="13"/>
      <c r="K59" s="13">
        <v>6700</v>
      </c>
      <c r="L59" s="12"/>
      <c r="M59"/>
      <c r="N59"/>
    </row>
    <row r="60" spans="1:14" x14ac:dyDescent="0.25">
      <c r="A60" s="11" t="s">
        <v>93</v>
      </c>
      <c r="B60" s="61" t="s">
        <v>676</v>
      </c>
      <c r="C60" s="13">
        <v>0</v>
      </c>
      <c r="D60" s="13">
        <v>1425</v>
      </c>
      <c r="E60" s="13"/>
      <c r="F60" s="13">
        <v>2000</v>
      </c>
      <c r="G60" s="13">
        <v>0</v>
      </c>
      <c r="H60" s="54">
        <v>0</v>
      </c>
      <c r="I60" s="13">
        <f t="shared" si="5"/>
        <v>0</v>
      </c>
      <c r="J60" s="13"/>
      <c r="K60" s="13">
        <v>0</v>
      </c>
      <c r="L60" s="12"/>
      <c r="M60"/>
      <c r="N60"/>
    </row>
    <row r="61" spans="1:14" x14ac:dyDescent="0.25">
      <c r="A61" s="11" t="s">
        <v>94</v>
      </c>
      <c r="B61" s="61" t="s">
        <v>736</v>
      </c>
      <c r="C61" s="13">
        <v>2500</v>
      </c>
      <c r="D61" s="13">
        <v>0</v>
      </c>
      <c r="E61" s="13"/>
      <c r="F61" s="13">
        <v>2500</v>
      </c>
      <c r="G61" s="13">
        <v>0</v>
      </c>
      <c r="H61" s="54">
        <v>945</v>
      </c>
      <c r="I61" s="13">
        <f t="shared" si="5"/>
        <v>1260</v>
      </c>
      <c r="J61" s="13"/>
      <c r="K61" s="13">
        <v>2700</v>
      </c>
      <c r="L61" s="12"/>
      <c r="M61"/>
      <c r="N61"/>
    </row>
    <row r="62" spans="1:14" x14ac:dyDescent="0.25">
      <c r="A62" s="11" t="s">
        <v>670</v>
      </c>
      <c r="B62" s="61" t="s">
        <v>668</v>
      </c>
      <c r="C62" s="13">
        <v>5000</v>
      </c>
      <c r="D62" s="13">
        <v>0</v>
      </c>
      <c r="E62" s="13"/>
      <c r="F62" s="13">
        <v>5000</v>
      </c>
      <c r="G62" s="13">
        <v>0</v>
      </c>
      <c r="H62" s="54">
        <v>650</v>
      </c>
      <c r="I62" s="13">
        <f t="shared" si="5"/>
        <v>866.66666666666674</v>
      </c>
      <c r="J62" s="13"/>
      <c r="K62" s="13">
        <v>1000</v>
      </c>
      <c r="L62" s="12"/>
      <c r="M62"/>
      <c r="N62"/>
    </row>
    <row r="63" spans="1:14" s="7" customFormat="1" ht="18.75" x14ac:dyDescent="0.3">
      <c r="A63" s="189" t="s">
        <v>771</v>
      </c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</row>
    <row r="64" spans="1:14" s="7" customFormat="1" ht="18.75" x14ac:dyDescent="0.3">
      <c r="A64" s="189" t="s">
        <v>772</v>
      </c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</row>
    <row r="65" spans="1:14" s="7" customFormat="1" ht="18.75" x14ac:dyDescent="0.3">
      <c r="A65" s="189" t="s">
        <v>798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</row>
    <row r="66" spans="1:14" s="9" customFormat="1" ht="50.1" customHeight="1" x14ac:dyDescent="0.25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8"/>
      <c r="N66" s="8"/>
    </row>
    <row r="67" spans="1:14" s="53" customFormat="1" ht="15.75" customHeight="1" x14ac:dyDescent="0.2">
      <c r="A67" s="193" t="s">
        <v>5</v>
      </c>
      <c r="B67" s="193"/>
      <c r="C67" s="191">
        <v>2020</v>
      </c>
      <c r="D67" s="191"/>
      <c r="E67" s="45"/>
      <c r="F67" s="191">
        <v>2021</v>
      </c>
      <c r="G67" s="191"/>
      <c r="H67" s="191"/>
      <c r="I67" s="191"/>
      <c r="J67" s="46"/>
      <c r="K67" s="47" t="s">
        <v>650</v>
      </c>
      <c r="L67" s="192" t="s">
        <v>795</v>
      </c>
    </row>
    <row r="68" spans="1:14" s="53" customFormat="1" ht="12.75" x14ac:dyDescent="0.2">
      <c r="A68" s="193"/>
      <c r="B68" s="193"/>
      <c r="C68" s="48" t="s">
        <v>1</v>
      </c>
      <c r="D68" s="48" t="s">
        <v>653</v>
      </c>
      <c r="E68" s="51"/>
      <c r="F68" s="48" t="s">
        <v>1</v>
      </c>
      <c r="G68" s="48" t="s">
        <v>2</v>
      </c>
      <c r="H68" s="48" t="s">
        <v>954</v>
      </c>
      <c r="I68" s="48" t="s">
        <v>3</v>
      </c>
      <c r="J68" s="52"/>
      <c r="K68" s="50" t="s">
        <v>4</v>
      </c>
      <c r="L68" s="192"/>
    </row>
    <row r="69" spans="1:14" s="9" customFormat="1" ht="24.95" customHeight="1" x14ac:dyDescent="0.25">
      <c r="A69" s="194" t="s">
        <v>0</v>
      </c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</row>
    <row r="70" spans="1:14" x14ac:dyDescent="0.25">
      <c r="A70" s="195" t="s">
        <v>799</v>
      </c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/>
    </row>
    <row r="71" spans="1:14" x14ac:dyDescent="0.25">
      <c r="A71" s="11" t="s">
        <v>95</v>
      </c>
      <c r="B71" s="61" t="s">
        <v>737</v>
      </c>
      <c r="C71" s="13">
        <v>1300</v>
      </c>
      <c r="D71" s="13">
        <v>3800</v>
      </c>
      <c r="E71" s="13"/>
      <c r="F71" s="13">
        <v>1500</v>
      </c>
      <c r="G71" s="13">
        <v>0</v>
      </c>
      <c r="H71" s="54">
        <v>500</v>
      </c>
      <c r="I71" s="13">
        <f t="shared" ref="I71:I74" si="6">(H71/9)*12</f>
        <v>666.66666666666674</v>
      </c>
      <c r="J71" s="13"/>
      <c r="K71" s="13">
        <v>1000</v>
      </c>
      <c r="L71" s="12"/>
      <c r="M71"/>
      <c r="N71"/>
    </row>
    <row r="72" spans="1:14" x14ac:dyDescent="0.25">
      <c r="A72" s="11" t="s">
        <v>96</v>
      </c>
      <c r="B72" s="61" t="s">
        <v>97</v>
      </c>
      <c r="C72" s="13">
        <v>2000</v>
      </c>
      <c r="D72" s="13">
        <v>1062.4000000000001</v>
      </c>
      <c r="E72" s="13"/>
      <c r="F72" s="13">
        <v>2000</v>
      </c>
      <c r="G72" s="13">
        <v>0</v>
      </c>
      <c r="H72" s="54">
        <v>1439.47</v>
      </c>
      <c r="I72" s="13">
        <f t="shared" si="6"/>
        <v>1919.2933333333335</v>
      </c>
      <c r="J72" s="13"/>
      <c r="K72" s="13">
        <v>2000</v>
      </c>
      <c r="L72" s="12"/>
      <c r="M72"/>
      <c r="N72"/>
    </row>
    <row r="73" spans="1:14" x14ac:dyDescent="0.25">
      <c r="A73" s="11" t="s">
        <v>98</v>
      </c>
      <c r="B73" s="61" t="s">
        <v>99</v>
      </c>
      <c r="C73" s="13">
        <v>1000</v>
      </c>
      <c r="D73" s="13">
        <v>219.6</v>
      </c>
      <c r="E73" s="13"/>
      <c r="F73" s="13">
        <v>1000</v>
      </c>
      <c r="G73" s="13">
        <v>0</v>
      </c>
      <c r="H73" s="54">
        <v>263.10000000000002</v>
      </c>
      <c r="I73" s="13">
        <f t="shared" si="6"/>
        <v>350.8</v>
      </c>
      <c r="J73" s="13"/>
      <c r="K73" s="13">
        <v>1000</v>
      </c>
      <c r="L73" s="12"/>
      <c r="M73"/>
      <c r="N73"/>
    </row>
    <row r="74" spans="1:14" ht="15" customHeight="1" x14ac:dyDescent="0.25">
      <c r="A74" s="11" t="s">
        <v>730</v>
      </c>
      <c r="B74" s="61" t="s">
        <v>67</v>
      </c>
      <c r="C74" s="13">
        <v>8000</v>
      </c>
      <c r="D74" s="13">
        <v>628</v>
      </c>
      <c r="E74" s="13"/>
      <c r="F74" s="13">
        <v>8000</v>
      </c>
      <c r="G74" s="13">
        <v>0</v>
      </c>
      <c r="H74" s="13">
        <v>0</v>
      </c>
      <c r="I74" s="13">
        <f t="shared" si="6"/>
        <v>0</v>
      </c>
      <c r="J74" s="13"/>
      <c r="K74" s="13">
        <v>8000</v>
      </c>
      <c r="L74" s="12"/>
      <c r="M74"/>
      <c r="N74"/>
    </row>
    <row r="75" spans="1:14" ht="26.25" x14ac:dyDescent="0.25">
      <c r="A75" s="11" t="s">
        <v>731</v>
      </c>
      <c r="B75" s="61" t="s">
        <v>68</v>
      </c>
      <c r="C75" s="13">
        <v>28500</v>
      </c>
      <c r="D75" s="13">
        <v>32230</v>
      </c>
      <c r="E75" s="13"/>
      <c r="F75" s="13">
        <v>54300</v>
      </c>
      <c r="G75" s="13">
        <v>0</v>
      </c>
      <c r="H75" s="57">
        <f>38170+5250</f>
        <v>43420</v>
      </c>
      <c r="I75" s="13">
        <v>54300</v>
      </c>
      <c r="J75" s="13"/>
      <c r="K75" s="13">
        <f>300+3000+18000+23000+10000</f>
        <v>54300</v>
      </c>
      <c r="L75" s="22" t="s">
        <v>69</v>
      </c>
      <c r="M75"/>
      <c r="N75"/>
    </row>
    <row r="76" spans="1:14" s="3" customFormat="1" ht="15.75" thickBot="1" x14ac:dyDescent="0.3">
      <c r="A76" s="187" t="s">
        <v>100</v>
      </c>
      <c r="B76" s="187"/>
      <c r="C76" s="17">
        <f>SUM(C44:C62)+SUM(C71:C75)</f>
        <v>323400</v>
      </c>
      <c r="D76" s="17">
        <f t="shared" ref="D76:K76" si="7">SUM(D44:D62)+SUM(D71:D75)</f>
        <v>279506.56999999995</v>
      </c>
      <c r="E76" s="18"/>
      <c r="F76" s="17">
        <f t="shared" si="7"/>
        <v>373450</v>
      </c>
      <c r="G76" s="17">
        <f t="shared" si="7"/>
        <v>0</v>
      </c>
      <c r="H76" s="17">
        <f t="shared" si="7"/>
        <v>290615.07</v>
      </c>
      <c r="I76" s="17">
        <f t="shared" si="7"/>
        <v>385643.42666666675</v>
      </c>
      <c r="J76" s="18"/>
      <c r="K76" s="17">
        <f t="shared" si="7"/>
        <v>383525</v>
      </c>
      <c r="L76" s="19"/>
    </row>
    <row r="77" spans="1:14" s="9" customFormat="1" ht="24.95" customHeight="1" thickTop="1" x14ac:dyDescent="0.25">
      <c r="A77" s="194" t="s">
        <v>0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</row>
    <row r="78" spans="1:14" x14ac:dyDescent="0.25">
      <c r="A78" s="195" t="s">
        <v>101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/>
    </row>
    <row r="79" spans="1:14" x14ac:dyDescent="0.25">
      <c r="A79" s="11" t="s">
        <v>102</v>
      </c>
      <c r="B79" s="41" t="s">
        <v>103</v>
      </c>
      <c r="C79" s="13">
        <v>6500</v>
      </c>
      <c r="D79" s="13">
        <v>6496</v>
      </c>
      <c r="E79" s="13"/>
      <c r="F79" s="13">
        <v>6500</v>
      </c>
      <c r="G79" s="13">
        <v>0</v>
      </c>
      <c r="H79" s="13">
        <v>0</v>
      </c>
      <c r="I79" s="23">
        <v>6496</v>
      </c>
      <c r="J79" s="13"/>
      <c r="K79" s="21">
        <v>6500</v>
      </c>
      <c r="L79" s="12"/>
      <c r="M79"/>
      <c r="N79"/>
    </row>
    <row r="80" spans="1:14" s="3" customFormat="1" ht="15.75" thickBot="1" x14ac:dyDescent="0.3">
      <c r="A80" s="187" t="s">
        <v>104</v>
      </c>
      <c r="B80" s="187"/>
      <c r="C80" s="17">
        <f>SUM(C79:C79)</f>
        <v>6500</v>
      </c>
      <c r="D80" s="17">
        <f t="shared" ref="D80:K80" si="8">SUM(D79:D79)</f>
        <v>6496</v>
      </c>
      <c r="E80" s="18"/>
      <c r="F80" s="17">
        <f t="shared" si="8"/>
        <v>6500</v>
      </c>
      <c r="G80" s="17">
        <f t="shared" si="8"/>
        <v>0</v>
      </c>
      <c r="H80" s="17">
        <f t="shared" si="8"/>
        <v>0</v>
      </c>
      <c r="I80" s="17">
        <f t="shared" si="8"/>
        <v>6496</v>
      </c>
      <c r="J80" s="18"/>
      <c r="K80" s="17">
        <f t="shared" si="8"/>
        <v>6500</v>
      </c>
      <c r="L80" s="19"/>
    </row>
    <row r="81" spans="1:14" s="9" customFormat="1" ht="24.95" customHeight="1" thickTop="1" x14ac:dyDescent="0.25">
      <c r="A81" s="194" t="s">
        <v>0</v>
      </c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</row>
    <row r="82" spans="1:14" x14ac:dyDescent="0.25">
      <c r="A82" s="195" t="s">
        <v>105</v>
      </c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/>
    </row>
    <row r="83" spans="1:14" x14ac:dyDescent="0.25">
      <c r="A83" s="11" t="s">
        <v>106</v>
      </c>
      <c r="B83" s="41" t="s">
        <v>107</v>
      </c>
      <c r="C83" s="13">
        <v>15000</v>
      </c>
      <c r="D83" s="13">
        <v>10155</v>
      </c>
      <c r="E83" s="13"/>
      <c r="F83" s="13">
        <v>15000</v>
      </c>
      <c r="G83" s="13">
        <v>0</v>
      </c>
      <c r="H83" s="57">
        <v>7320</v>
      </c>
      <c r="I83" s="13">
        <f>(H83/9)*12</f>
        <v>9760</v>
      </c>
      <c r="J83" s="13"/>
      <c r="K83" s="13">
        <v>12000</v>
      </c>
      <c r="L83" s="12"/>
      <c r="M83"/>
      <c r="N83"/>
    </row>
    <row r="84" spans="1:14" x14ac:dyDescent="0.25">
      <c r="A84" s="11" t="s">
        <v>108</v>
      </c>
      <c r="B84" s="41" t="s">
        <v>109</v>
      </c>
      <c r="C84" s="13">
        <v>5000</v>
      </c>
      <c r="D84" s="13">
        <v>3140</v>
      </c>
      <c r="E84" s="13"/>
      <c r="F84" s="13">
        <v>5000</v>
      </c>
      <c r="G84" s="13">
        <v>0</v>
      </c>
      <c r="H84" s="54">
        <v>4297.5</v>
      </c>
      <c r="I84" s="13">
        <f t="shared" ref="I84:I86" si="9">(H84/9)*12</f>
        <v>5730</v>
      </c>
      <c r="J84" s="13"/>
      <c r="K84" s="13">
        <v>5000</v>
      </c>
      <c r="L84" s="12"/>
      <c r="M84"/>
      <c r="N84"/>
    </row>
    <row r="85" spans="1:14" x14ac:dyDescent="0.25">
      <c r="A85" s="11" t="s">
        <v>110</v>
      </c>
      <c r="B85" s="41" t="s">
        <v>111</v>
      </c>
      <c r="C85" s="13">
        <v>10000</v>
      </c>
      <c r="D85" s="13">
        <v>8417.2999999999993</v>
      </c>
      <c r="E85" s="13"/>
      <c r="F85" s="13">
        <v>10000</v>
      </c>
      <c r="G85" s="13">
        <v>0</v>
      </c>
      <c r="H85" s="54">
        <v>2295.5</v>
      </c>
      <c r="I85" s="13">
        <f t="shared" si="9"/>
        <v>3060.6666666666665</v>
      </c>
      <c r="J85" s="13"/>
      <c r="K85" s="13">
        <v>10000</v>
      </c>
      <c r="L85" s="12" t="s">
        <v>112</v>
      </c>
      <c r="M85"/>
      <c r="N85"/>
    </row>
    <row r="86" spans="1:14" x14ac:dyDescent="0.25">
      <c r="A86" s="11" t="s">
        <v>113</v>
      </c>
      <c r="B86" s="41" t="s">
        <v>114</v>
      </c>
      <c r="C86" s="13">
        <v>1200</v>
      </c>
      <c r="D86" s="13">
        <v>1178.83</v>
      </c>
      <c r="E86" s="13"/>
      <c r="F86" s="13">
        <v>1200</v>
      </c>
      <c r="G86" s="13">
        <v>0</v>
      </c>
      <c r="H86" s="54">
        <v>674.23</v>
      </c>
      <c r="I86" s="13">
        <f t="shared" si="9"/>
        <v>898.97333333333336</v>
      </c>
      <c r="J86" s="13"/>
      <c r="K86" s="13">
        <v>1200</v>
      </c>
      <c r="L86" s="12"/>
      <c r="M86"/>
      <c r="N86"/>
    </row>
    <row r="87" spans="1:14" s="3" customFormat="1" ht="15.75" thickBot="1" x14ac:dyDescent="0.3">
      <c r="A87" s="16"/>
      <c r="B87" s="16" t="s">
        <v>115</v>
      </c>
      <c r="C87" s="17">
        <f>SUM(C83:C86)</f>
        <v>31200</v>
      </c>
      <c r="D87" s="17">
        <f t="shared" ref="D87:K87" si="10">SUM(D83:D86)</f>
        <v>22891.129999999997</v>
      </c>
      <c r="E87" s="18"/>
      <c r="F87" s="17">
        <f t="shared" si="10"/>
        <v>31200</v>
      </c>
      <c r="G87" s="17">
        <f t="shared" si="10"/>
        <v>0</v>
      </c>
      <c r="H87" s="17">
        <f t="shared" si="10"/>
        <v>14587.23</v>
      </c>
      <c r="I87" s="17">
        <f t="shared" si="10"/>
        <v>19449.64</v>
      </c>
      <c r="J87" s="18"/>
      <c r="K87" s="17">
        <f t="shared" si="10"/>
        <v>28200</v>
      </c>
      <c r="L87" s="19"/>
    </row>
    <row r="88" spans="1:14" s="9" customFormat="1" ht="24.95" customHeight="1" thickTop="1" x14ac:dyDescent="0.25">
      <c r="A88" s="194" t="s">
        <v>0</v>
      </c>
      <c r="B88" s="194"/>
      <c r="C88" s="194"/>
      <c r="D88" s="194"/>
      <c r="E88" s="194"/>
      <c r="F88" s="194"/>
      <c r="G88" s="194"/>
      <c r="H88" s="194"/>
      <c r="I88" s="194"/>
      <c r="J88" s="194"/>
      <c r="K88" s="194"/>
      <c r="L88" s="194"/>
    </row>
    <row r="89" spans="1:14" x14ac:dyDescent="0.25">
      <c r="A89" s="195" t="s">
        <v>116</v>
      </c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/>
    </row>
    <row r="90" spans="1:14" x14ac:dyDescent="0.25">
      <c r="A90" s="11" t="s">
        <v>117</v>
      </c>
      <c r="B90" s="41" t="s">
        <v>118</v>
      </c>
      <c r="C90" s="13">
        <v>0</v>
      </c>
      <c r="D90" s="13">
        <v>200</v>
      </c>
      <c r="E90" s="13"/>
      <c r="F90" s="13">
        <v>500</v>
      </c>
      <c r="G90" s="13">
        <v>0</v>
      </c>
      <c r="H90" s="54">
        <v>100</v>
      </c>
      <c r="I90" s="13">
        <f>(H90/9)*12</f>
        <v>133.33333333333331</v>
      </c>
      <c r="J90" s="13"/>
      <c r="K90" s="13">
        <v>100</v>
      </c>
      <c r="L90" s="12"/>
      <c r="M90"/>
      <c r="N90"/>
    </row>
    <row r="91" spans="1:14" x14ac:dyDescent="0.25">
      <c r="A91" s="11" t="s">
        <v>119</v>
      </c>
      <c r="B91" s="41" t="s">
        <v>738</v>
      </c>
      <c r="C91" s="13">
        <v>3600</v>
      </c>
      <c r="D91" s="13">
        <v>3300</v>
      </c>
      <c r="E91" s="13"/>
      <c r="F91" s="13">
        <v>3600</v>
      </c>
      <c r="G91" s="13">
        <v>0</v>
      </c>
      <c r="H91" s="54">
        <v>3000</v>
      </c>
      <c r="I91" s="13">
        <v>3900</v>
      </c>
      <c r="J91" s="13"/>
      <c r="K91" s="13">
        <v>3600</v>
      </c>
      <c r="L91" s="12"/>
      <c r="M91"/>
      <c r="N91"/>
    </row>
    <row r="92" spans="1:14" x14ac:dyDescent="0.25">
      <c r="A92" s="11" t="s">
        <v>120</v>
      </c>
      <c r="B92" s="41" t="s">
        <v>739</v>
      </c>
      <c r="C92" s="13">
        <v>2500</v>
      </c>
      <c r="D92" s="13">
        <v>2782</v>
      </c>
      <c r="E92" s="13"/>
      <c r="F92" s="13">
        <v>2500</v>
      </c>
      <c r="G92" s="13">
        <v>0</v>
      </c>
      <c r="H92" s="54">
        <v>633</v>
      </c>
      <c r="I92" s="13">
        <f t="shared" ref="I92:I97" si="11">(H92/9)*12</f>
        <v>844</v>
      </c>
      <c r="J92" s="13"/>
      <c r="K92" s="13">
        <v>2500</v>
      </c>
      <c r="L92" s="12"/>
      <c r="M92"/>
      <c r="N92"/>
    </row>
    <row r="93" spans="1:14" x14ac:dyDescent="0.25">
      <c r="A93" s="11" t="s">
        <v>121</v>
      </c>
      <c r="B93" s="41" t="s">
        <v>122</v>
      </c>
      <c r="C93" s="13">
        <v>350</v>
      </c>
      <c r="D93" s="13">
        <v>330</v>
      </c>
      <c r="E93" s="13"/>
      <c r="F93" s="13">
        <v>350</v>
      </c>
      <c r="G93" s="13">
        <v>0</v>
      </c>
      <c r="H93" s="54">
        <v>0</v>
      </c>
      <c r="I93" s="13">
        <f t="shared" si="11"/>
        <v>0</v>
      </c>
      <c r="J93" s="13"/>
      <c r="K93" s="13">
        <v>350</v>
      </c>
      <c r="L93" s="12"/>
      <c r="M93"/>
      <c r="N93"/>
    </row>
    <row r="94" spans="1:14" x14ac:dyDescent="0.25">
      <c r="A94" s="11" t="s">
        <v>123</v>
      </c>
      <c r="B94" s="41" t="s">
        <v>740</v>
      </c>
      <c r="C94" s="13">
        <v>500</v>
      </c>
      <c r="D94" s="13">
        <v>250</v>
      </c>
      <c r="E94" s="13"/>
      <c r="F94" s="13">
        <v>500</v>
      </c>
      <c r="G94" s="13">
        <v>0</v>
      </c>
      <c r="H94" s="54">
        <v>0</v>
      </c>
      <c r="I94" s="13">
        <f t="shared" si="11"/>
        <v>0</v>
      </c>
      <c r="J94" s="13"/>
      <c r="K94" s="13">
        <v>500</v>
      </c>
      <c r="L94" s="12"/>
      <c r="M94"/>
      <c r="N94"/>
    </row>
    <row r="95" spans="1:14" x14ac:dyDescent="0.25">
      <c r="A95" s="11" t="s">
        <v>124</v>
      </c>
      <c r="B95" s="41" t="s">
        <v>125</v>
      </c>
      <c r="C95" s="13">
        <v>4000</v>
      </c>
      <c r="D95" s="13">
        <v>12900</v>
      </c>
      <c r="E95" s="13"/>
      <c r="F95" s="13">
        <v>5000</v>
      </c>
      <c r="G95" s="13">
        <v>0</v>
      </c>
      <c r="H95" s="54">
        <v>20077.5</v>
      </c>
      <c r="I95" s="13">
        <f t="shared" si="11"/>
        <v>26770</v>
      </c>
      <c r="J95" s="13"/>
      <c r="K95" s="13">
        <v>27000</v>
      </c>
      <c r="L95" s="12"/>
      <c r="M95"/>
      <c r="N95"/>
    </row>
    <row r="96" spans="1:14" x14ac:dyDescent="0.25">
      <c r="A96" s="11" t="s">
        <v>696</v>
      </c>
      <c r="B96" s="41" t="s">
        <v>742</v>
      </c>
      <c r="C96" s="13">
        <v>0</v>
      </c>
      <c r="D96" s="13">
        <v>0</v>
      </c>
      <c r="E96" s="13"/>
      <c r="F96" s="13">
        <v>0</v>
      </c>
      <c r="G96" s="13">
        <v>0</v>
      </c>
      <c r="H96" s="54">
        <v>115</v>
      </c>
      <c r="I96" s="13">
        <f t="shared" si="11"/>
        <v>153.33333333333334</v>
      </c>
      <c r="J96" s="13"/>
      <c r="K96" s="13">
        <v>0</v>
      </c>
      <c r="L96" s="12"/>
      <c r="M96"/>
      <c r="N96"/>
    </row>
    <row r="97" spans="1:14" x14ac:dyDescent="0.25">
      <c r="A97" s="11" t="s">
        <v>126</v>
      </c>
      <c r="B97" s="41" t="s">
        <v>741</v>
      </c>
      <c r="C97" s="13">
        <v>7500</v>
      </c>
      <c r="D97" s="13">
        <v>150</v>
      </c>
      <c r="E97" s="13"/>
      <c r="F97" s="13">
        <v>7500</v>
      </c>
      <c r="G97" s="13">
        <v>0</v>
      </c>
      <c r="H97" s="54">
        <v>6829</v>
      </c>
      <c r="I97" s="13">
        <f t="shared" si="11"/>
        <v>9105.3333333333339</v>
      </c>
      <c r="J97" s="13"/>
      <c r="K97" s="13">
        <v>9000</v>
      </c>
      <c r="L97" s="12"/>
      <c r="M97"/>
      <c r="N97"/>
    </row>
    <row r="98" spans="1:14" s="3" customFormat="1" ht="15.75" thickBot="1" x14ac:dyDescent="0.3">
      <c r="A98" s="187" t="s">
        <v>127</v>
      </c>
      <c r="B98" s="187"/>
      <c r="C98" s="17">
        <f>SUM(C90:C97)</f>
        <v>18450</v>
      </c>
      <c r="D98" s="17">
        <f>SUM(D90:D97)</f>
        <v>19912</v>
      </c>
      <c r="E98" s="18"/>
      <c r="F98" s="17">
        <f>SUM(F90:F97)</f>
        <v>19950</v>
      </c>
      <c r="G98" s="17">
        <f>SUM(G90:G97)</f>
        <v>0</v>
      </c>
      <c r="H98" s="17">
        <f>SUM(H90:H97)</f>
        <v>30754.5</v>
      </c>
      <c r="I98" s="17">
        <f>SUM(I90:I97)</f>
        <v>40906</v>
      </c>
      <c r="J98" s="18"/>
      <c r="K98" s="17">
        <f>SUM(K90:K97)</f>
        <v>43050</v>
      </c>
      <c r="L98" s="19"/>
    </row>
    <row r="99" spans="1:14" s="9" customFormat="1" ht="24.95" customHeight="1" thickTop="1" x14ac:dyDescent="0.25">
      <c r="A99" s="194" t="s">
        <v>0</v>
      </c>
      <c r="B99" s="194"/>
      <c r="C99" s="194"/>
      <c r="D99" s="194"/>
      <c r="E99" s="194"/>
      <c r="F99" s="194"/>
      <c r="G99" s="194"/>
      <c r="H99" s="194"/>
      <c r="I99" s="194"/>
      <c r="J99" s="194"/>
      <c r="K99" s="194"/>
      <c r="L99" s="194"/>
    </row>
    <row r="100" spans="1:14" x14ac:dyDescent="0.25">
      <c r="A100" s="195" t="s">
        <v>128</v>
      </c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/>
    </row>
    <row r="101" spans="1:14" x14ac:dyDescent="0.25">
      <c r="A101" s="11" t="s">
        <v>129</v>
      </c>
      <c r="B101" s="41" t="s">
        <v>130</v>
      </c>
      <c r="C101" s="13">
        <v>20</v>
      </c>
      <c r="D101" s="13">
        <v>47.65</v>
      </c>
      <c r="E101" s="13"/>
      <c r="F101" s="13">
        <v>30</v>
      </c>
      <c r="G101" s="13">
        <v>0</v>
      </c>
      <c r="H101" s="54">
        <v>31.63</v>
      </c>
      <c r="I101" s="13">
        <f>(H101/9)*12</f>
        <v>42.173333333333332</v>
      </c>
      <c r="J101" s="13"/>
      <c r="K101" s="13">
        <v>50</v>
      </c>
      <c r="L101" s="12"/>
      <c r="M101"/>
      <c r="N101"/>
    </row>
    <row r="102" spans="1:14" x14ac:dyDescent="0.25">
      <c r="A102" s="11" t="s">
        <v>131</v>
      </c>
      <c r="B102" s="41" t="s">
        <v>132</v>
      </c>
      <c r="C102" s="13">
        <v>10000</v>
      </c>
      <c r="D102" s="13">
        <v>16103.75</v>
      </c>
      <c r="E102" s="13"/>
      <c r="F102" s="13">
        <v>15000</v>
      </c>
      <c r="G102" s="13">
        <v>0</v>
      </c>
      <c r="H102" s="54">
        <v>17818.75</v>
      </c>
      <c r="I102" s="13">
        <f>(H102/9)*12</f>
        <v>23758.333333333332</v>
      </c>
      <c r="J102" s="13"/>
      <c r="K102" s="13">
        <v>25000</v>
      </c>
      <c r="L102" s="12"/>
      <c r="M102"/>
      <c r="N102"/>
    </row>
    <row r="103" spans="1:14" s="3" customFormat="1" ht="15.75" thickBot="1" x14ac:dyDescent="0.3">
      <c r="A103" s="187" t="s">
        <v>133</v>
      </c>
      <c r="B103" s="187"/>
      <c r="C103" s="17">
        <f>SUM(C101:C102)</f>
        <v>10020</v>
      </c>
      <c r="D103" s="17">
        <f>SUM(D101:D102)</f>
        <v>16151.4</v>
      </c>
      <c r="E103" s="18"/>
      <c r="F103" s="17">
        <f>SUM(F101:F102)</f>
        <v>15030</v>
      </c>
      <c r="G103" s="17">
        <f>SUM(G101:G102)</f>
        <v>0</v>
      </c>
      <c r="H103" s="17">
        <f>SUM(H101:H102)</f>
        <v>17850.38</v>
      </c>
      <c r="I103" s="17">
        <f>SUM(I101:I102)</f>
        <v>23800.506666666664</v>
      </c>
      <c r="J103" s="18"/>
      <c r="K103" s="17">
        <f>SUM(K101:K102)</f>
        <v>25050</v>
      </c>
      <c r="L103" s="19"/>
    </row>
    <row r="104" spans="1:14" s="9" customFormat="1" ht="24.95" customHeight="1" thickTop="1" x14ac:dyDescent="0.25">
      <c r="A104" s="194" t="s">
        <v>0</v>
      </c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</row>
    <row r="105" spans="1:14" x14ac:dyDescent="0.25">
      <c r="A105" s="195" t="s">
        <v>134</v>
      </c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/>
    </row>
    <row r="106" spans="1:14" x14ac:dyDescent="0.25">
      <c r="A106" s="11" t="s">
        <v>743</v>
      </c>
      <c r="B106" s="41" t="s">
        <v>744</v>
      </c>
      <c r="C106" s="13">
        <v>0</v>
      </c>
      <c r="D106" s="13">
        <v>0</v>
      </c>
      <c r="E106" s="13"/>
      <c r="F106" s="13">
        <v>0</v>
      </c>
      <c r="G106" s="13">
        <v>0</v>
      </c>
      <c r="H106" s="13">
        <v>0</v>
      </c>
      <c r="I106" s="23">
        <v>0</v>
      </c>
      <c r="J106" s="13"/>
      <c r="K106" s="13">
        <v>0</v>
      </c>
      <c r="L106" s="12"/>
      <c r="M106"/>
      <c r="N106"/>
    </row>
    <row r="107" spans="1:14" x14ac:dyDescent="0.25">
      <c r="A107" s="11" t="s">
        <v>135</v>
      </c>
      <c r="B107" s="41" t="s">
        <v>720</v>
      </c>
      <c r="C107" s="13">
        <v>0</v>
      </c>
      <c r="D107" s="13">
        <v>0</v>
      </c>
      <c r="E107" s="13"/>
      <c r="F107" s="13">
        <v>0</v>
      </c>
      <c r="G107" s="13">
        <v>0</v>
      </c>
      <c r="H107" s="13">
        <v>0</v>
      </c>
      <c r="I107" s="23">
        <v>0</v>
      </c>
      <c r="J107" s="13"/>
      <c r="K107" s="13">
        <v>0</v>
      </c>
      <c r="L107" s="12"/>
      <c r="M107"/>
      <c r="N107"/>
    </row>
    <row r="108" spans="1:14" x14ac:dyDescent="0.25">
      <c r="A108" s="11" t="s">
        <v>136</v>
      </c>
      <c r="B108" s="41" t="s">
        <v>745</v>
      </c>
      <c r="C108" s="13">
        <v>209174</v>
      </c>
      <c r="D108" s="13">
        <v>205506.45</v>
      </c>
      <c r="E108" s="13"/>
      <c r="F108" s="13">
        <v>0</v>
      </c>
      <c r="G108" s="13">
        <v>0</v>
      </c>
      <c r="H108" s="13">
        <v>0</v>
      </c>
      <c r="I108" s="23">
        <v>0</v>
      </c>
      <c r="J108" s="13"/>
      <c r="K108" s="13">
        <v>0</v>
      </c>
      <c r="L108" s="12" t="s">
        <v>137</v>
      </c>
      <c r="M108"/>
      <c r="N108"/>
    </row>
    <row r="109" spans="1:14" x14ac:dyDescent="0.25">
      <c r="A109" s="11" t="s">
        <v>709</v>
      </c>
      <c r="B109" s="41" t="s">
        <v>710</v>
      </c>
      <c r="C109" s="13">
        <v>0</v>
      </c>
      <c r="D109" s="13">
        <v>0</v>
      </c>
      <c r="E109" s="13"/>
      <c r="F109" s="13">
        <v>0</v>
      </c>
      <c r="G109" s="13">
        <v>0</v>
      </c>
      <c r="H109" s="13">
        <v>3000</v>
      </c>
      <c r="I109" s="23">
        <v>3000</v>
      </c>
      <c r="J109" s="13"/>
      <c r="K109" s="13">
        <v>0</v>
      </c>
      <c r="L109" s="12"/>
      <c r="M109"/>
      <c r="N109"/>
    </row>
    <row r="110" spans="1:14" x14ac:dyDescent="0.25">
      <c r="A110" s="11" t="s">
        <v>138</v>
      </c>
      <c r="B110" s="41" t="s">
        <v>746</v>
      </c>
      <c r="C110" s="13">
        <v>4000</v>
      </c>
      <c r="D110" s="13">
        <v>5000</v>
      </c>
      <c r="E110" s="13"/>
      <c r="F110" s="13">
        <v>4000</v>
      </c>
      <c r="G110" s="13">
        <v>0</v>
      </c>
      <c r="H110" s="54">
        <v>4000</v>
      </c>
      <c r="I110" s="13">
        <v>4500</v>
      </c>
      <c r="J110" s="13"/>
      <c r="K110" s="13">
        <v>4000</v>
      </c>
      <c r="L110" s="12"/>
      <c r="M110"/>
      <c r="N110"/>
    </row>
    <row r="111" spans="1:14" x14ac:dyDescent="0.25">
      <c r="A111" s="11" t="s">
        <v>677</v>
      </c>
      <c r="B111" s="41" t="s">
        <v>678</v>
      </c>
      <c r="C111" s="13">
        <v>0</v>
      </c>
      <c r="D111" s="13"/>
      <c r="E111" s="13"/>
      <c r="F111" s="13">
        <v>0</v>
      </c>
      <c r="G111" s="13">
        <v>0</v>
      </c>
      <c r="H111" s="54">
        <v>5000</v>
      </c>
      <c r="I111" s="13">
        <v>5000</v>
      </c>
      <c r="J111" s="13"/>
      <c r="K111" s="13">
        <v>0</v>
      </c>
      <c r="L111" s="12"/>
      <c r="M111"/>
      <c r="N111"/>
    </row>
    <row r="112" spans="1:14" x14ac:dyDescent="0.25">
      <c r="A112" s="11" t="s">
        <v>660</v>
      </c>
      <c r="B112" s="41" t="s">
        <v>661</v>
      </c>
      <c r="C112" s="13">
        <v>0</v>
      </c>
      <c r="D112" s="13"/>
      <c r="E112" s="13"/>
      <c r="F112" s="13">
        <v>0</v>
      </c>
      <c r="G112" s="13">
        <v>0</v>
      </c>
      <c r="H112" s="54">
        <v>0</v>
      </c>
      <c r="I112" s="13">
        <v>0</v>
      </c>
      <c r="J112" s="13"/>
      <c r="K112" s="13">
        <v>0</v>
      </c>
      <c r="L112" s="12"/>
      <c r="M112"/>
      <c r="N112"/>
    </row>
    <row r="113" spans="1:14" x14ac:dyDescent="0.25">
      <c r="A113" s="11" t="s">
        <v>747</v>
      </c>
      <c r="B113" s="41" t="s">
        <v>748</v>
      </c>
      <c r="C113" s="13">
        <v>0</v>
      </c>
      <c r="D113" s="13"/>
      <c r="E113" s="13"/>
      <c r="F113" s="13">
        <v>0</v>
      </c>
      <c r="G113" s="13">
        <v>0</v>
      </c>
      <c r="H113" s="54">
        <v>0</v>
      </c>
      <c r="I113" s="13">
        <v>0</v>
      </c>
      <c r="J113" s="13"/>
      <c r="K113" s="13">
        <v>0</v>
      </c>
      <c r="L113" s="12"/>
      <c r="M113"/>
      <c r="N113"/>
    </row>
    <row r="114" spans="1:14" s="3" customFormat="1" ht="15.75" thickBot="1" x14ac:dyDescent="0.3">
      <c r="A114" s="187" t="s">
        <v>139</v>
      </c>
      <c r="B114" s="187"/>
      <c r="C114" s="17">
        <f>SUM(C106:C113)</f>
        <v>213174</v>
      </c>
      <c r="D114" s="17">
        <f t="shared" ref="D114:K114" si="12">SUM(D106:D113)</f>
        <v>210506.45</v>
      </c>
      <c r="E114" s="18"/>
      <c r="F114" s="17">
        <f t="shared" si="12"/>
        <v>4000</v>
      </c>
      <c r="G114" s="17">
        <f t="shared" si="12"/>
        <v>0</v>
      </c>
      <c r="H114" s="17">
        <f t="shared" si="12"/>
        <v>12000</v>
      </c>
      <c r="I114" s="17">
        <f t="shared" si="12"/>
        <v>12500</v>
      </c>
      <c r="J114" s="18"/>
      <c r="K114" s="17">
        <f t="shared" si="12"/>
        <v>4000</v>
      </c>
      <c r="L114" s="19"/>
    </row>
    <row r="115" spans="1:14" s="9" customFormat="1" ht="24.95" customHeight="1" thickTop="1" x14ac:dyDescent="0.25">
      <c r="A115" s="194" t="s">
        <v>0</v>
      </c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  <c r="L115" s="194"/>
    </row>
    <row r="116" spans="1:14" s="7" customFormat="1" ht="18.75" x14ac:dyDescent="0.3">
      <c r="A116" s="189" t="s">
        <v>771</v>
      </c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</row>
    <row r="117" spans="1:14" s="7" customFormat="1" ht="18.75" x14ac:dyDescent="0.3">
      <c r="A117" s="189" t="s">
        <v>772</v>
      </c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</row>
    <row r="118" spans="1:14" s="7" customFormat="1" ht="18.75" x14ac:dyDescent="0.3">
      <c r="A118" s="189" t="s">
        <v>798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</row>
    <row r="119" spans="1:14" s="9" customFormat="1" ht="50.1" customHeight="1" x14ac:dyDescent="0.25">
      <c r="A119" s="190"/>
      <c r="B119" s="190"/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8"/>
      <c r="N119" s="8"/>
    </row>
    <row r="120" spans="1:14" s="53" customFormat="1" ht="15.75" customHeight="1" x14ac:dyDescent="0.2">
      <c r="A120" s="193" t="s">
        <v>5</v>
      </c>
      <c r="B120" s="193"/>
      <c r="C120" s="191">
        <v>2020</v>
      </c>
      <c r="D120" s="191"/>
      <c r="E120" s="45"/>
      <c r="F120" s="191">
        <v>2021</v>
      </c>
      <c r="G120" s="191"/>
      <c r="H120" s="191"/>
      <c r="I120" s="191"/>
      <c r="J120" s="46"/>
      <c r="K120" s="47" t="s">
        <v>650</v>
      </c>
      <c r="L120" s="192" t="s">
        <v>795</v>
      </c>
    </row>
    <row r="121" spans="1:14" s="53" customFormat="1" ht="12.75" x14ac:dyDescent="0.2">
      <c r="A121" s="193"/>
      <c r="B121" s="193"/>
      <c r="C121" s="48" t="s">
        <v>1</v>
      </c>
      <c r="D121" s="48" t="s">
        <v>653</v>
      </c>
      <c r="E121" s="51"/>
      <c r="F121" s="48" t="s">
        <v>1</v>
      </c>
      <c r="G121" s="48" t="s">
        <v>2</v>
      </c>
      <c r="H121" s="48" t="s">
        <v>954</v>
      </c>
      <c r="I121" s="48" t="s">
        <v>3</v>
      </c>
      <c r="J121" s="52"/>
      <c r="K121" s="50" t="s">
        <v>4</v>
      </c>
      <c r="L121" s="192"/>
    </row>
    <row r="122" spans="1:14" s="9" customFormat="1" ht="24.95" customHeight="1" x14ac:dyDescent="0.25">
      <c r="A122" s="194" t="s">
        <v>0</v>
      </c>
      <c r="B122" s="194"/>
      <c r="C122" s="194"/>
      <c r="D122" s="194"/>
      <c r="E122" s="194"/>
      <c r="F122" s="194"/>
      <c r="G122" s="194"/>
      <c r="H122" s="194"/>
      <c r="I122" s="194"/>
      <c r="J122" s="194"/>
      <c r="K122" s="194"/>
      <c r="L122" s="194"/>
    </row>
    <row r="123" spans="1:14" x14ac:dyDescent="0.25">
      <c r="A123" s="195" t="s">
        <v>140</v>
      </c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/>
    </row>
    <row r="124" spans="1:14" x14ac:dyDescent="0.25">
      <c r="A124" s="11" t="s">
        <v>751</v>
      </c>
      <c r="B124" s="41" t="s">
        <v>752</v>
      </c>
      <c r="C124" s="13">
        <v>0</v>
      </c>
      <c r="D124" s="13">
        <v>0</v>
      </c>
      <c r="E124" s="13"/>
      <c r="F124" s="13">
        <v>0</v>
      </c>
      <c r="G124" s="13">
        <v>0</v>
      </c>
      <c r="H124" s="57">
        <v>1250</v>
      </c>
      <c r="I124" s="23">
        <v>1250</v>
      </c>
      <c r="J124" s="13"/>
      <c r="K124" s="13">
        <v>0</v>
      </c>
      <c r="L124" s="12"/>
      <c r="M124"/>
      <c r="N124"/>
    </row>
    <row r="125" spans="1:14" x14ac:dyDescent="0.25">
      <c r="A125" s="11" t="s">
        <v>141</v>
      </c>
      <c r="B125" s="41" t="s">
        <v>142</v>
      </c>
      <c r="C125" s="13">
        <v>0</v>
      </c>
      <c r="D125" s="13">
        <v>0</v>
      </c>
      <c r="E125" s="13"/>
      <c r="F125" s="13">
        <v>0</v>
      </c>
      <c r="G125" s="13">
        <v>0</v>
      </c>
      <c r="H125" s="57">
        <v>38</v>
      </c>
      <c r="I125" s="23">
        <v>38</v>
      </c>
      <c r="J125" s="13"/>
      <c r="K125" s="13">
        <v>0</v>
      </c>
      <c r="L125" s="12"/>
      <c r="M125"/>
      <c r="N125"/>
    </row>
    <row r="126" spans="1:14" x14ac:dyDescent="0.25">
      <c r="A126" s="11" t="s">
        <v>753</v>
      </c>
      <c r="B126" s="41" t="s">
        <v>145</v>
      </c>
      <c r="C126" s="13">
        <v>0</v>
      </c>
      <c r="D126" s="13">
        <v>885</v>
      </c>
      <c r="E126" s="13"/>
      <c r="F126" s="13">
        <v>0</v>
      </c>
      <c r="G126" s="13">
        <v>0</v>
      </c>
      <c r="H126" s="54">
        <v>1450</v>
      </c>
      <c r="I126" s="23">
        <v>1450</v>
      </c>
      <c r="J126" s="13"/>
      <c r="K126" s="13">
        <v>500</v>
      </c>
      <c r="L126" s="12"/>
      <c r="M126"/>
      <c r="N126"/>
    </row>
    <row r="127" spans="1:14" x14ac:dyDescent="0.25">
      <c r="A127" s="11" t="s">
        <v>143</v>
      </c>
      <c r="B127" s="41" t="s">
        <v>144</v>
      </c>
      <c r="C127" s="13">
        <v>0</v>
      </c>
      <c r="D127" s="13">
        <v>500</v>
      </c>
      <c r="E127" s="13"/>
      <c r="F127" s="13">
        <v>0</v>
      </c>
      <c r="G127" s="13">
        <v>0</v>
      </c>
      <c r="H127" s="54">
        <v>0</v>
      </c>
      <c r="I127" s="23">
        <v>0</v>
      </c>
      <c r="J127" s="13"/>
      <c r="K127" s="13">
        <v>0</v>
      </c>
      <c r="L127" s="12"/>
      <c r="M127"/>
      <c r="N127"/>
    </row>
    <row r="128" spans="1:14" x14ac:dyDescent="0.25">
      <c r="A128" s="11" t="s">
        <v>707</v>
      </c>
      <c r="B128" s="41" t="s">
        <v>754</v>
      </c>
      <c r="C128" s="13">
        <v>0</v>
      </c>
      <c r="D128" s="13">
        <v>0</v>
      </c>
      <c r="E128" s="13"/>
      <c r="F128" s="13">
        <v>0</v>
      </c>
      <c r="G128" s="13">
        <v>0</v>
      </c>
      <c r="H128" s="54">
        <v>0</v>
      </c>
      <c r="I128" s="23">
        <v>0</v>
      </c>
      <c r="J128" s="13"/>
      <c r="K128" s="13">
        <v>0</v>
      </c>
      <c r="L128" s="12"/>
      <c r="M128"/>
      <c r="N128"/>
    </row>
    <row r="129" spans="1:14" x14ac:dyDescent="0.25">
      <c r="A129" s="11" t="s">
        <v>146</v>
      </c>
      <c r="B129" s="41" t="s">
        <v>147</v>
      </c>
      <c r="C129" s="13">
        <v>0</v>
      </c>
      <c r="D129" s="13">
        <v>0</v>
      </c>
      <c r="E129" s="13"/>
      <c r="F129" s="13">
        <v>0</v>
      </c>
      <c r="G129" s="13">
        <v>0</v>
      </c>
      <c r="H129" s="54">
        <v>0</v>
      </c>
      <c r="I129" s="23">
        <v>0</v>
      </c>
      <c r="J129" s="13"/>
      <c r="K129" s="13">
        <v>0</v>
      </c>
      <c r="L129" s="12"/>
      <c r="M129"/>
      <c r="N129"/>
    </row>
    <row r="130" spans="1:14" x14ac:dyDescent="0.25">
      <c r="A130" s="11" t="s">
        <v>755</v>
      </c>
      <c r="B130" s="41" t="s">
        <v>756</v>
      </c>
      <c r="C130" s="13">
        <v>0</v>
      </c>
      <c r="D130" s="13">
        <v>0</v>
      </c>
      <c r="E130" s="13"/>
      <c r="F130" s="13">
        <v>0</v>
      </c>
      <c r="G130" s="13">
        <v>0</v>
      </c>
      <c r="H130" s="54">
        <v>304</v>
      </c>
      <c r="I130" s="23">
        <v>304</v>
      </c>
      <c r="J130" s="13"/>
      <c r="K130" s="13">
        <v>0</v>
      </c>
      <c r="L130" s="12"/>
      <c r="M130"/>
      <c r="N130"/>
    </row>
    <row r="131" spans="1:14" s="3" customFormat="1" ht="15.75" thickBot="1" x14ac:dyDescent="0.3">
      <c r="A131" s="187" t="s">
        <v>148</v>
      </c>
      <c r="B131" s="187"/>
      <c r="C131" s="17">
        <f>SUM(C124:C130)</f>
        <v>0</v>
      </c>
      <c r="D131" s="17">
        <f t="shared" ref="D131:K131" si="13">SUM(D124:D130)</f>
        <v>1385</v>
      </c>
      <c r="E131" s="18"/>
      <c r="F131" s="17">
        <f t="shared" si="13"/>
        <v>0</v>
      </c>
      <c r="G131" s="17">
        <f t="shared" si="13"/>
        <v>0</v>
      </c>
      <c r="H131" s="17">
        <f t="shared" si="13"/>
        <v>3042</v>
      </c>
      <c r="I131" s="17">
        <f t="shared" si="13"/>
        <v>3042</v>
      </c>
      <c r="J131" s="18"/>
      <c r="K131" s="17">
        <f t="shared" si="13"/>
        <v>500</v>
      </c>
      <c r="L131" s="19"/>
    </row>
    <row r="132" spans="1:14" s="9" customFormat="1" ht="24.95" customHeight="1" thickTop="1" x14ac:dyDescent="0.25">
      <c r="A132" s="194" t="s">
        <v>0</v>
      </c>
      <c r="B132" s="194"/>
      <c r="C132" s="194"/>
      <c r="D132" s="194"/>
      <c r="E132" s="194"/>
      <c r="F132" s="194"/>
      <c r="G132" s="194"/>
      <c r="H132" s="194"/>
      <c r="I132" s="194"/>
      <c r="J132" s="194"/>
      <c r="K132" s="194"/>
      <c r="L132" s="194"/>
    </row>
    <row r="133" spans="1:14" x14ac:dyDescent="0.25">
      <c r="A133" s="195" t="s">
        <v>149</v>
      </c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/>
    </row>
    <row r="134" spans="1:14" x14ac:dyDescent="0.25">
      <c r="A134" s="11" t="s">
        <v>150</v>
      </c>
      <c r="B134" s="41" t="s">
        <v>151</v>
      </c>
      <c r="C134" s="13">
        <v>0</v>
      </c>
      <c r="D134" s="13">
        <v>355.25</v>
      </c>
      <c r="E134" s="13"/>
      <c r="F134" s="13">
        <v>0</v>
      </c>
      <c r="G134" s="13">
        <v>0</v>
      </c>
      <c r="H134" s="54">
        <v>12351.68</v>
      </c>
      <c r="I134" s="23">
        <f>H134</f>
        <v>12351.68</v>
      </c>
      <c r="J134" s="13"/>
      <c r="K134" s="13">
        <v>0</v>
      </c>
      <c r="L134" s="12"/>
      <c r="M134"/>
      <c r="N134"/>
    </row>
    <row r="135" spans="1:14" x14ac:dyDescent="0.25">
      <c r="A135" s="11" t="s">
        <v>757</v>
      </c>
      <c r="B135" s="41" t="s">
        <v>758</v>
      </c>
      <c r="C135" s="13">
        <v>0</v>
      </c>
      <c r="D135" s="13">
        <v>0</v>
      </c>
      <c r="E135" s="13"/>
      <c r="F135" s="13">
        <v>0</v>
      </c>
      <c r="G135" s="13">
        <v>0</v>
      </c>
      <c r="H135" s="54">
        <v>1977</v>
      </c>
      <c r="I135" s="23">
        <f t="shared" ref="I135:I145" si="14">H135</f>
        <v>1977</v>
      </c>
      <c r="J135" s="13"/>
      <c r="K135" s="13">
        <v>0</v>
      </c>
      <c r="L135" s="12"/>
      <c r="M135"/>
      <c r="N135"/>
    </row>
    <row r="136" spans="1:14" x14ac:dyDescent="0.25">
      <c r="A136" s="11" t="s">
        <v>152</v>
      </c>
      <c r="B136" s="41" t="s">
        <v>759</v>
      </c>
      <c r="C136" s="13">
        <v>0</v>
      </c>
      <c r="D136" s="13">
        <v>45619.33</v>
      </c>
      <c r="E136" s="13"/>
      <c r="F136" s="13">
        <v>0</v>
      </c>
      <c r="G136" s="13">
        <v>0</v>
      </c>
      <c r="H136" s="54">
        <v>136039.37</v>
      </c>
      <c r="I136" s="23">
        <f>H136+31217.15</f>
        <v>167256.51999999999</v>
      </c>
      <c r="J136" s="14"/>
      <c r="K136" s="13">
        <v>0</v>
      </c>
      <c r="L136" s="12"/>
      <c r="M136"/>
      <c r="N136"/>
    </row>
    <row r="137" spans="1:14" x14ac:dyDescent="0.25">
      <c r="A137" s="11" t="s">
        <v>153</v>
      </c>
      <c r="B137" s="41" t="s">
        <v>760</v>
      </c>
      <c r="C137" s="13">
        <v>0</v>
      </c>
      <c r="D137" s="13">
        <v>30345.65</v>
      </c>
      <c r="E137" s="13"/>
      <c r="F137" s="13">
        <v>0</v>
      </c>
      <c r="G137" s="13">
        <v>0</v>
      </c>
      <c r="H137" s="54">
        <v>21800.33</v>
      </c>
      <c r="I137" s="23">
        <f t="shared" si="14"/>
        <v>21800.33</v>
      </c>
      <c r="J137" s="14"/>
      <c r="K137" s="13">
        <v>0</v>
      </c>
      <c r="L137" s="12"/>
      <c r="M137"/>
      <c r="N137"/>
    </row>
    <row r="138" spans="1:14" x14ac:dyDescent="0.25">
      <c r="A138" s="11" t="s">
        <v>715</v>
      </c>
      <c r="B138" s="41" t="s">
        <v>762</v>
      </c>
      <c r="C138" s="13">
        <v>0</v>
      </c>
      <c r="D138" s="13">
        <v>0</v>
      </c>
      <c r="E138" s="13"/>
      <c r="F138" s="13">
        <v>0</v>
      </c>
      <c r="G138" s="13">
        <v>0</v>
      </c>
      <c r="H138" s="54">
        <v>507.7</v>
      </c>
      <c r="I138" s="23">
        <f t="shared" si="14"/>
        <v>507.7</v>
      </c>
      <c r="J138" s="14"/>
      <c r="K138" s="13">
        <v>0</v>
      </c>
      <c r="L138" s="12"/>
      <c r="M138"/>
      <c r="N138"/>
    </row>
    <row r="139" spans="1:14" x14ac:dyDescent="0.25">
      <c r="A139" s="11" t="s">
        <v>77</v>
      </c>
      <c r="B139" s="61" t="s">
        <v>761</v>
      </c>
      <c r="C139" s="13">
        <v>2000</v>
      </c>
      <c r="D139" s="13">
        <v>98015.15</v>
      </c>
      <c r="E139" s="13"/>
      <c r="F139" s="13">
        <v>2000</v>
      </c>
      <c r="G139" s="13">
        <v>0</v>
      </c>
      <c r="H139" s="54">
        <v>530.96</v>
      </c>
      <c r="I139" s="23">
        <f t="shared" si="14"/>
        <v>530.96</v>
      </c>
      <c r="J139" s="14"/>
      <c r="K139" s="13">
        <v>1000</v>
      </c>
      <c r="L139" s="12"/>
      <c r="M139"/>
      <c r="N139"/>
    </row>
    <row r="140" spans="1:14" x14ac:dyDescent="0.25">
      <c r="A140" s="11" t="s">
        <v>697</v>
      </c>
      <c r="B140" s="61" t="s">
        <v>698</v>
      </c>
      <c r="C140" s="13">
        <v>100</v>
      </c>
      <c r="D140" s="13">
        <v>150</v>
      </c>
      <c r="E140" s="14"/>
      <c r="F140" s="13">
        <v>200</v>
      </c>
      <c r="G140" s="13">
        <v>0</v>
      </c>
      <c r="H140" s="54">
        <v>911.56</v>
      </c>
      <c r="I140" s="23">
        <f t="shared" si="14"/>
        <v>911.56</v>
      </c>
      <c r="J140" s="14"/>
      <c r="K140" s="13">
        <v>0</v>
      </c>
      <c r="L140" s="12"/>
      <c r="M140"/>
      <c r="N140"/>
    </row>
    <row r="141" spans="1:14" x14ac:dyDescent="0.25">
      <c r="A141" s="11" t="s">
        <v>669</v>
      </c>
      <c r="B141" s="61" t="s">
        <v>763</v>
      </c>
      <c r="C141" s="13">
        <v>2000</v>
      </c>
      <c r="D141" s="13">
        <v>1893.09</v>
      </c>
      <c r="E141" s="14"/>
      <c r="F141" s="13">
        <v>2000</v>
      </c>
      <c r="G141" s="13">
        <v>0</v>
      </c>
      <c r="H141" s="54">
        <v>1194.1500000000001</v>
      </c>
      <c r="I141" s="23">
        <f t="shared" si="14"/>
        <v>1194.1500000000001</v>
      </c>
      <c r="J141" s="14"/>
      <c r="K141" s="13">
        <v>3200</v>
      </c>
      <c r="L141" s="12"/>
      <c r="M141"/>
      <c r="N141"/>
    </row>
    <row r="142" spans="1:14" x14ac:dyDescent="0.25">
      <c r="A142" s="11" t="s">
        <v>708</v>
      </c>
      <c r="B142" s="61" t="s">
        <v>764</v>
      </c>
      <c r="C142" s="13">
        <v>0</v>
      </c>
      <c r="D142" s="13">
        <v>0</v>
      </c>
      <c r="E142" s="14"/>
      <c r="F142" s="13">
        <v>0</v>
      </c>
      <c r="G142" s="13">
        <v>0</v>
      </c>
      <c r="H142" s="54">
        <v>105</v>
      </c>
      <c r="I142" s="23">
        <f t="shared" si="14"/>
        <v>105</v>
      </c>
      <c r="J142" s="14"/>
      <c r="K142" s="13">
        <v>0</v>
      </c>
      <c r="L142" s="12"/>
      <c r="M142"/>
      <c r="N142"/>
    </row>
    <row r="143" spans="1:14" x14ac:dyDescent="0.25">
      <c r="A143" s="11" t="s">
        <v>155</v>
      </c>
      <c r="B143" s="41" t="s">
        <v>156</v>
      </c>
      <c r="C143" s="13">
        <v>0</v>
      </c>
      <c r="D143" s="13">
        <v>0</v>
      </c>
      <c r="E143" s="14"/>
      <c r="F143" s="13">
        <v>0</v>
      </c>
      <c r="G143" s="13">
        <v>0</v>
      </c>
      <c r="H143" s="54">
        <v>66.61</v>
      </c>
      <c r="I143" s="23">
        <f t="shared" si="14"/>
        <v>66.61</v>
      </c>
      <c r="J143" s="14"/>
      <c r="K143" s="13">
        <v>0</v>
      </c>
      <c r="L143" s="12"/>
      <c r="M143"/>
      <c r="N143"/>
    </row>
    <row r="144" spans="1:14" x14ac:dyDescent="0.25">
      <c r="A144" s="11" t="s">
        <v>659</v>
      </c>
      <c r="B144" s="41" t="s">
        <v>154</v>
      </c>
      <c r="C144" s="13">
        <v>0</v>
      </c>
      <c r="D144" s="13">
        <v>1200</v>
      </c>
      <c r="E144" s="14"/>
      <c r="F144" s="13">
        <v>0</v>
      </c>
      <c r="G144" s="13">
        <v>0</v>
      </c>
      <c r="H144" s="54">
        <v>68.73</v>
      </c>
      <c r="I144" s="23">
        <f t="shared" si="14"/>
        <v>68.73</v>
      </c>
      <c r="J144" s="14"/>
      <c r="K144" s="13">
        <v>0</v>
      </c>
      <c r="L144" s="12"/>
      <c r="M144"/>
      <c r="N144"/>
    </row>
    <row r="145" spans="1:14" ht="26.25" x14ac:dyDescent="0.25">
      <c r="A145" s="11" t="s">
        <v>765</v>
      </c>
      <c r="B145" s="61" t="s">
        <v>766</v>
      </c>
      <c r="C145" s="13">
        <v>5000</v>
      </c>
      <c r="D145" s="13">
        <v>8247.64</v>
      </c>
      <c r="E145" s="14"/>
      <c r="F145" s="13">
        <v>5000</v>
      </c>
      <c r="G145" s="13">
        <v>0</v>
      </c>
      <c r="H145" s="57">
        <v>79120.179999999993</v>
      </c>
      <c r="I145" s="23">
        <f t="shared" si="14"/>
        <v>79120.179999999993</v>
      </c>
      <c r="J145" s="14"/>
      <c r="K145" s="13">
        <v>92560</v>
      </c>
      <c r="L145" s="81" t="s">
        <v>962</v>
      </c>
      <c r="M145"/>
      <c r="N145"/>
    </row>
    <row r="146" spans="1:14" s="3" customFormat="1" ht="15.75" thickBot="1" x14ac:dyDescent="0.3">
      <c r="A146" s="187" t="s">
        <v>157</v>
      </c>
      <c r="B146" s="187"/>
      <c r="C146" s="17">
        <f>SUM(C134:C145)</f>
        <v>9100</v>
      </c>
      <c r="D146" s="17">
        <f>SUM(D134:D145)</f>
        <v>185826.11</v>
      </c>
      <c r="E146" s="18"/>
      <c r="F146" s="17">
        <f>SUM(F134:F145)</f>
        <v>9200</v>
      </c>
      <c r="G146" s="17">
        <f>SUM(G134:G145)</f>
        <v>0</v>
      </c>
      <c r="H146" s="17">
        <f>SUM(H134:H145)</f>
        <v>254673.27</v>
      </c>
      <c r="I146" s="17">
        <f>SUM(I134:I145)</f>
        <v>285890.41999999993</v>
      </c>
      <c r="J146" s="18"/>
      <c r="K146" s="17">
        <f>SUM(K134:K145)</f>
        <v>96760</v>
      </c>
      <c r="L146" s="19"/>
    </row>
    <row r="147" spans="1:14" s="9" customFormat="1" ht="24.95" customHeight="1" thickTop="1" x14ac:dyDescent="0.25">
      <c r="A147" s="194" t="s">
        <v>0</v>
      </c>
      <c r="B147" s="194"/>
      <c r="C147" s="194"/>
      <c r="D147" s="194"/>
      <c r="E147" s="194"/>
      <c r="F147" s="194"/>
      <c r="G147" s="194"/>
      <c r="H147" s="194"/>
      <c r="I147" s="194"/>
      <c r="J147" s="194"/>
      <c r="K147" s="194"/>
      <c r="L147" s="194"/>
    </row>
    <row r="148" spans="1:14" s="3" customFormat="1" ht="15.75" thickBot="1" x14ac:dyDescent="0.3">
      <c r="A148" s="193" t="s">
        <v>158</v>
      </c>
      <c r="B148" s="193"/>
      <c r="C148" s="58">
        <f>C22+C26+C41+C76+C80+C87+C98+C103+C114+C131+C146</f>
        <v>2387091</v>
      </c>
      <c r="D148" s="58">
        <f>D22+D26+D41+D76+D80+D87+D98+D103+D114+D131+D146</f>
        <v>2889869.3099999996</v>
      </c>
      <c r="E148" s="59"/>
      <c r="F148" s="58">
        <f>F22+F26+F41+F76+F80+F87+F98+F103+F114+F131+F146</f>
        <v>2710440</v>
      </c>
      <c r="G148" s="58">
        <f>G22+G26+G41+G76+G80+G87+G98+G103+G114+G131+G146</f>
        <v>0</v>
      </c>
      <c r="H148" s="58">
        <f>H22+H26+H41+H76+H80+H87+H98+H103+H114+H131+H146</f>
        <v>2486168.0199999996</v>
      </c>
      <c r="I148" s="58">
        <f>I22+I26+I41+I76+I80+I87+I98+I103+I114+I131+I146</f>
        <v>3239833.9933333332</v>
      </c>
      <c r="J148" s="59"/>
      <c r="K148" s="58">
        <f>K22+K26+K41+K76+K80+K87+K98+K103+K114+K131+K146</f>
        <v>2967295.95</v>
      </c>
      <c r="L148" s="19"/>
    </row>
    <row r="149" spans="1:14" ht="15.75" thickTop="1" x14ac:dyDescent="0.25">
      <c r="A149" s="11"/>
      <c r="B149" s="11"/>
      <c r="C149" s="11"/>
      <c r="D149" s="28"/>
      <c r="E149" s="28"/>
      <c r="F149" s="28"/>
      <c r="G149" s="28"/>
      <c r="H149" s="28"/>
      <c r="I149" s="28"/>
      <c r="J149" s="56"/>
      <c r="K149" s="28"/>
      <c r="L149" s="28"/>
      <c r="M149" s="13"/>
    </row>
    <row r="150" spans="1:14" x14ac:dyDescent="0.25">
      <c r="A150" s="20"/>
      <c r="B150" s="20"/>
      <c r="C150" s="20"/>
      <c r="D150" s="56"/>
      <c r="E150" s="56"/>
      <c r="F150" s="56"/>
      <c r="G150" s="56"/>
      <c r="H150" s="56"/>
      <c r="I150" s="56"/>
      <c r="J150" s="56"/>
      <c r="K150" s="56"/>
      <c r="L150" s="56"/>
      <c r="M150" s="23"/>
    </row>
    <row r="151" spans="1:14" x14ac:dyDescent="0.25">
      <c r="A151" s="20"/>
      <c r="B151" s="20"/>
      <c r="C151" s="20"/>
      <c r="D151" s="56"/>
      <c r="E151" s="56"/>
      <c r="F151" s="56"/>
      <c r="G151" s="56"/>
      <c r="H151" s="56"/>
      <c r="I151" s="56"/>
      <c r="J151" s="56"/>
      <c r="K151" s="56"/>
      <c r="L151" s="56"/>
      <c r="M151" s="23"/>
    </row>
    <row r="152" spans="1:14" x14ac:dyDescent="0.25">
      <c r="A152" s="20"/>
      <c r="B152" s="20"/>
      <c r="C152" s="20"/>
      <c r="D152" s="56"/>
      <c r="E152" s="56"/>
      <c r="F152" s="56"/>
      <c r="G152" s="56"/>
      <c r="H152" s="56"/>
      <c r="I152" s="56"/>
      <c r="J152" s="56"/>
      <c r="K152" s="56"/>
      <c r="L152" s="56"/>
      <c r="M152" s="23"/>
    </row>
    <row r="153" spans="1:14" x14ac:dyDescent="0.25">
      <c r="A153" s="20"/>
      <c r="B153" s="20"/>
      <c r="C153" s="20"/>
      <c r="D153" s="56"/>
      <c r="E153" s="56"/>
      <c r="F153" s="56"/>
      <c r="G153" s="56"/>
      <c r="H153" s="56"/>
      <c r="I153" s="56"/>
      <c r="J153" s="56"/>
      <c r="K153" s="56"/>
      <c r="L153" s="56"/>
      <c r="M153" s="23"/>
    </row>
    <row r="154" spans="1:14" x14ac:dyDescent="0.25">
      <c r="A154" s="20"/>
      <c r="B154" s="20"/>
      <c r="C154" s="20"/>
      <c r="D154" s="56"/>
      <c r="E154" s="56"/>
      <c r="F154" s="56"/>
      <c r="G154" s="56"/>
      <c r="H154" s="56"/>
      <c r="I154" s="56"/>
      <c r="J154" s="56"/>
      <c r="K154" s="56"/>
      <c r="L154" s="56"/>
      <c r="M154" s="23"/>
    </row>
  </sheetData>
  <mergeCells count="60">
    <mergeCell ref="A114:B114"/>
    <mergeCell ref="A131:B131"/>
    <mergeCell ref="A115:L115"/>
    <mergeCell ref="A132:L132"/>
    <mergeCell ref="A146:B146"/>
    <mergeCell ref="A116:L116"/>
    <mergeCell ref="A117:L117"/>
    <mergeCell ref="A118:L118"/>
    <mergeCell ref="A119:L119"/>
    <mergeCell ref="A120:B121"/>
    <mergeCell ref="L120:L121"/>
    <mergeCell ref="A122:L122"/>
    <mergeCell ref="A133:M133"/>
    <mergeCell ref="C120:D120"/>
    <mergeCell ref="F120:I120"/>
    <mergeCell ref="A88:L88"/>
    <mergeCell ref="A98:B98"/>
    <mergeCell ref="A99:L99"/>
    <mergeCell ref="A103:B103"/>
    <mergeCell ref="A104:L104"/>
    <mergeCell ref="A42:L42"/>
    <mergeCell ref="A77:L77"/>
    <mergeCell ref="A81:L81"/>
    <mergeCell ref="A63:L63"/>
    <mergeCell ref="A64:L64"/>
    <mergeCell ref="A65:L65"/>
    <mergeCell ref="A66:L66"/>
    <mergeCell ref="A67:B68"/>
    <mergeCell ref="L67:L68"/>
    <mergeCell ref="A69:L69"/>
    <mergeCell ref="A70:M70"/>
    <mergeCell ref="C67:D67"/>
    <mergeCell ref="F67:I67"/>
    <mergeCell ref="A7:L7"/>
    <mergeCell ref="A5:B6"/>
    <mergeCell ref="A22:B22"/>
    <mergeCell ref="A23:L23"/>
    <mergeCell ref="A1:L1"/>
    <mergeCell ref="A2:L2"/>
    <mergeCell ref="A3:L3"/>
    <mergeCell ref="A4:L4"/>
    <mergeCell ref="L5:L6"/>
    <mergeCell ref="C5:D5"/>
    <mergeCell ref="F5:I5"/>
    <mergeCell ref="A148:B148"/>
    <mergeCell ref="A147:L147"/>
    <mergeCell ref="A123:M123"/>
    <mergeCell ref="A8:M8"/>
    <mergeCell ref="A24:M24"/>
    <mergeCell ref="A28:M28"/>
    <mergeCell ref="A43:M43"/>
    <mergeCell ref="A78:M78"/>
    <mergeCell ref="A82:M82"/>
    <mergeCell ref="A89:M89"/>
    <mergeCell ref="A100:M100"/>
    <mergeCell ref="A105:M105"/>
    <mergeCell ref="A41:B41"/>
    <mergeCell ref="A76:B76"/>
    <mergeCell ref="A80:B80"/>
    <mergeCell ref="A27:L27"/>
  </mergeCells>
  <printOptions horizontalCentered="1"/>
  <pageMargins left="0" right="0" top="1" bottom="0.75" header="0.3" footer="0.3"/>
  <pageSetup scale="50" fitToHeight="0" orientation="landscape" r:id="rId1"/>
  <headerFooter>
    <oddFooter>&amp;C&amp;"Times New Roman,Regular"&amp;12Prepared by Azucena Holland &amp;D&amp;R&amp;"Times New Roman,Regular"&amp;12Page &amp;P of &amp;N</oddFooter>
  </headerFooter>
  <rowBreaks count="1" manualBreakCount="1">
    <brk id="1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D954-3D63-49EA-9889-3656EE5F68C2}">
  <sheetPr>
    <pageSetUpPr fitToPage="1"/>
  </sheetPr>
  <dimension ref="A1:O32"/>
  <sheetViews>
    <sheetView zoomScale="90" zoomScaleNormal="90" workbookViewId="0">
      <selection activeCell="I16" sqref="I16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2" customWidth="1"/>
    <col min="5" max="5" width="3.7109375" style="6" customWidth="1"/>
    <col min="6" max="9" width="18.7109375" style="6" customWidth="1"/>
    <col min="10" max="10" width="3.7109375" style="6" customWidth="1"/>
    <col min="11" max="11" width="18.7109375" style="6" customWidth="1"/>
    <col min="12" max="12" width="3.7109375" style="6" customWidth="1"/>
    <col min="13" max="13" width="60.7109375" style="6" customWidth="1"/>
    <col min="14" max="14" width="30.7109375" style="5" customWidth="1"/>
    <col min="15" max="15" width="30.7109375" style="2" customWidth="1"/>
    <col min="16" max="16" width="30.7109375" customWidth="1"/>
  </cols>
  <sheetData>
    <row r="1" spans="1:15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5" s="7" customFormat="1" ht="18.75" x14ac:dyDescent="0.3">
      <c r="A3" s="189" t="s">
        <v>800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5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8"/>
      <c r="O4" s="8"/>
    </row>
    <row r="5" spans="1:15" s="20" customFormat="1" ht="15.75" customHeight="1" x14ac:dyDescent="0.2">
      <c r="A5" s="183" t="s">
        <v>804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5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49"/>
      <c r="M6" s="192"/>
    </row>
    <row r="7" spans="1:15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5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5" x14ac:dyDescent="0.25">
      <c r="A9" s="11" t="s">
        <v>0</v>
      </c>
      <c r="B9" s="37" t="s">
        <v>160</v>
      </c>
      <c r="C9" s="13" t="s">
        <v>0</v>
      </c>
      <c r="D9" s="13"/>
      <c r="E9" s="14"/>
      <c r="F9" s="13"/>
      <c r="G9" s="13"/>
      <c r="H9" s="13" t="s">
        <v>0</v>
      </c>
      <c r="I9" s="23" t="s">
        <v>0</v>
      </c>
      <c r="J9" s="14"/>
      <c r="K9" s="13" t="s">
        <v>0</v>
      </c>
      <c r="L9" s="12"/>
      <c r="M9" s="20"/>
      <c r="N9"/>
      <c r="O9"/>
    </row>
    <row r="10" spans="1:15" x14ac:dyDescent="0.25">
      <c r="A10" s="11" t="s">
        <v>161</v>
      </c>
      <c r="B10" s="41" t="s">
        <v>162</v>
      </c>
      <c r="C10" s="13">
        <v>0</v>
      </c>
      <c r="D10" s="13">
        <v>0</v>
      </c>
      <c r="E10" s="14"/>
      <c r="F10" s="13">
        <v>0</v>
      </c>
      <c r="G10" s="13">
        <v>0</v>
      </c>
      <c r="H10" s="13">
        <v>0</v>
      </c>
      <c r="I10" s="23">
        <v>0</v>
      </c>
      <c r="J10" s="14"/>
      <c r="K10" s="13">
        <v>0</v>
      </c>
      <c r="L10" s="12"/>
      <c r="M10" s="20"/>
      <c r="N10"/>
      <c r="O10"/>
    </row>
    <row r="11" spans="1:15" x14ac:dyDescent="0.25">
      <c r="A11" s="11" t="s">
        <v>163</v>
      </c>
      <c r="B11" s="41" t="s">
        <v>164</v>
      </c>
      <c r="C11" s="13">
        <v>0</v>
      </c>
      <c r="D11" s="13">
        <v>0</v>
      </c>
      <c r="E11" s="14"/>
      <c r="F11" s="13">
        <v>0</v>
      </c>
      <c r="G11" s="13">
        <v>0</v>
      </c>
      <c r="H11" s="13">
        <v>0</v>
      </c>
      <c r="I11" s="23">
        <v>0</v>
      </c>
      <c r="J11" s="14"/>
      <c r="K11" s="13">
        <v>0</v>
      </c>
      <c r="L11" s="12"/>
      <c r="M11" s="20"/>
      <c r="N11"/>
      <c r="O11"/>
    </row>
    <row r="12" spans="1:15" ht="15.75" thickBot="1" x14ac:dyDescent="0.3">
      <c r="A12" s="11"/>
      <c r="B12" s="37" t="s">
        <v>270</v>
      </c>
      <c r="C12" s="15">
        <f>SUM(C10:C11)</f>
        <v>0</v>
      </c>
      <c r="D12" s="15">
        <f>SUM(D10:D11)</f>
        <v>0</v>
      </c>
      <c r="E12" s="14"/>
      <c r="F12" s="15">
        <f>SUM(F10:F11)</f>
        <v>0</v>
      </c>
      <c r="G12" s="15">
        <f t="shared" ref="G12:I12" si="0">SUM(G10:G11)</f>
        <v>0</v>
      </c>
      <c r="H12" s="15">
        <f t="shared" si="0"/>
        <v>0</v>
      </c>
      <c r="I12" s="15">
        <f t="shared" si="0"/>
        <v>0</v>
      </c>
      <c r="J12" s="14"/>
      <c r="K12" s="15">
        <f>SUM(K10:K11)</f>
        <v>0</v>
      </c>
      <c r="L12" s="12"/>
      <c r="M12" s="20"/>
      <c r="N12"/>
      <c r="O12"/>
    </row>
    <row r="13" spans="1:15" s="3" customFormat="1" ht="16.5" thickTop="1" thickBot="1" x14ac:dyDescent="0.3">
      <c r="A13" s="185" t="s">
        <v>777</v>
      </c>
      <c r="B13" s="185"/>
      <c r="C13" s="17">
        <f>C12</f>
        <v>0</v>
      </c>
      <c r="D13" s="17">
        <f>D12</f>
        <v>0</v>
      </c>
      <c r="E13" s="18"/>
      <c r="F13" s="17">
        <f>F12</f>
        <v>0</v>
      </c>
      <c r="G13" s="17">
        <f t="shared" ref="G13:I13" si="1">G12</f>
        <v>0</v>
      </c>
      <c r="H13" s="17">
        <f t="shared" si="1"/>
        <v>0</v>
      </c>
      <c r="I13" s="17">
        <f t="shared" si="1"/>
        <v>0</v>
      </c>
      <c r="J13" s="18"/>
      <c r="K13" s="17">
        <f>K12</f>
        <v>0</v>
      </c>
      <c r="L13" s="19"/>
      <c r="M13" s="44"/>
    </row>
    <row r="14" spans="1:15" s="9" customFormat="1" ht="24.95" customHeight="1" thickTop="1" x14ac:dyDescent="0.25">
      <c r="A14" s="194" t="s">
        <v>0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</row>
    <row r="15" spans="1:15" x14ac:dyDescent="0.25">
      <c r="A15" s="186" t="s">
        <v>782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/>
      <c r="O15"/>
    </row>
    <row r="16" spans="1:15" x14ac:dyDescent="0.25">
      <c r="A16" s="11" t="s">
        <v>166</v>
      </c>
      <c r="B16" s="41" t="s">
        <v>167</v>
      </c>
      <c r="C16" s="13">
        <v>0</v>
      </c>
      <c r="D16" s="13">
        <v>34380.120000000003</v>
      </c>
      <c r="E16" s="14"/>
      <c r="F16" s="13"/>
      <c r="G16" s="13">
        <v>0</v>
      </c>
      <c r="H16" s="13">
        <v>31555.34</v>
      </c>
      <c r="I16" s="23">
        <v>120000</v>
      </c>
      <c r="J16" s="14"/>
      <c r="K16" s="13">
        <v>0</v>
      </c>
      <c r="L16" s="12"/>
      <c r="M16" s="20" t="s">
        <v>805</v>
      </c>
      <c r="N16"/>
      <c r="O16"/>
    </row>
    <row r="17" spans="1:15" s="3" customFormat="1" ht="15.75" thickBot="1" x14ac:dyDescent="0.3">
      <c r="A17" s="185" t="s">
        <v>802</v>
      </c>
      <c r="B17" s="185"/>
      <c r="C17" s="17">
        <f>SUM(C16:C16)</f>
        <v>0</v>
      </c>
      <c r="D17" s="17">
        <f>SUM(D16:D16)</f>
        <v>34380.120000000003</v>
      </c>
      <c r="E17" s="18"/>
      <c r="F17" s="17"/>
      <c r="G17" s="17">
        <f t="shared" ref="G17:K17" si="2">SUM(G16:G16)</f>
        <v>0</v>
      </c>
      <c r="H17" s="17">
        <f t="shared" si="2"/>
        <v>31555.34</v>
      </c>
      <c r="I17" s="17">
        <f t="shared" si="2"/>
        <v>120000</v>
      </c>
      <c r="J17" s="18"/>
      <c r="K17" s="17">
        <f t="shared" si="2"/>
        <v>0</v>
      </c>
      <c r="L17" s="19"/>
      <c r="M17" s="44"/>
    </row>
    <row r="18" spans="1:15" s="9" customFormat="1" ht="24.95" customHeight="1" thickTop="1" x14ac:dyDescent="0.25">
      <c r="A18" s="194" t="s">
        <v>0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</row>
    <row r="19" spans="1:15" s="3" customFormat="1" ht="15.75" thickBot="1" x14ac:dyDescent="0.3">
      <c r="A19" s="183" t="s">
        <v>806</v>
      </c>
      <c r="B19" s="183"/>
      <c r="C19" s="58">
        <f>C13+C17</f>
        <v>0</v>
      </c>
      <c r="D19" s="58">
        <f>D13+D17</f>
        <v>34380.120000000003</v>
      </c>
      <c r="E19" s="59"/>
      <c r="F19" s="58"/>
      <c r="G19" s="58">
        <f>G13+G17</f>
        <v>0</v>
      </c>
      <c r="H19" s="58">
        <f t="shared" ref="H19:K19" si="3">H13+H17</f>
        <v>31555.34</v>
      </c>
      <c r="I19" s="58">
        <f t="shared" si="3"/>
        <v>120000</v>
      </c>
      <c r="J19" s="59"/>
      <c r="K19" s="58">
        <f t="shared" si="3"/>
        <v>0</v>
      </c>
      <c r="L19" s="19"/>
      <c r="M19" s="44"/>
    </row>
    <row r="20" spans="1:15" ht="15.75" thickTop="1" x14ac:dyDescent="0.25">
      <c r="A20" s="11"/>
      <c r="B20" s="11"/>
      <c r="C20" s="28"/>
      <c r="D20" s="28"/>
      <c r="E20" s="28"/>
      <c r="F20" s="28"/>
      <c r="G20" s="28"/>
      <c r="H20" s="28"/>
      <c r="I20" s="56"/>
      <c r="J20" s="28"/>
      <c r="K20" s="28"/>
      <c r="L20" s="13"/>
      <c r="M20" s="20"/>
      <c r="N20"/>
      <c r="O20"/>
    </row>
    <row r="21" spans="1:15" x14ac:dyDescent="0.25">
      <c r="A21" s="20"/>
      <c r="B21" s="20"/>
      <c r="C21" s="20"/>
      <c r="D21" s="56"/>
      <c r="E21" s="56"/>
      <c r="F21" s="56"/>
      <c r="G21" s="56"/>
      <c r="H21" s="56"/>
      <c r="I21" s="56"/>
      <c r="J21" s="56"/>
      <c r="K21" s="56"/>
      <c r="L21" s="56"/>
      <c r="M21" s="23"/>
      <c r="N21" s="2"/>
      <c r="O21"/>
    </row>
    <row r="22" spans="1:15" x14ac:dyDescent="0.25">
      <c r="A22" s="20"/>
      <c r="B22" s="20"/>
      <c r="C22" s="20"/>
      <c r="D22" s="56"/>
      <c r="E22" s="56"/>
      <c r="F22" s="56"/>
      <c r="G22" s="56"/>
      <c r="H22" s="56"/>
      <c r="I22" s="56"/>
      <c r="J22" s="56"/>
      <c r="K22" s="56"/>
      <c r="L22" s="56"/>
      <c r="M22" s="23"/>
      <c r="N22" s="2"/>
      <c r="O22"/>
    </row>
    <row r="23" spans="1:15" x14ac:dyDescent="0.25">
      <c r="A23" s="20"/>
      <c r="B23" s="20"/>
      <c r="C23" s="20"/>
      <c r="D23" s="20"/>
      <c r="E23" s="56"/>
      <c r="F23" s="56"/>
      <c r="G23" s="56"/>
      <c r="H23" s="56"/>
      <c r="I23" s="56"/>
      <c r="J23" s="56"/>
      <c r="K23" s="56"/>
      <c r="L23" s="56"/>
      <c r="M23" s="56"/>
      <c r="N23" s="23"/>
    </row>
    <row r="24" spans="1:15" x14ac:dyDescent="0.25">
      <c r="A24" s="20"/>
      <c r="B24" s="20"/>
      <c r="C24" s="20"/>
      <c r="D24" s="20"/>
      <c r="E24" s="56"/>
      <c r="F24" s="56"/>
      <c r="G24" s="56"/>
      <c r="H24" s="56"/>
      <c r="I24" s="56"/>
      <c r="J24" s="56"/>
      <c r="K24" s="56"/>
      <c r="L24" s="56"/>
      <c r="M24" s="56"/>
      <c r="N24" s="23"/>
    </row>
    <row r="25" spans="1:15" x14ac:dyDescent="0.25">
      <c r="A25" s="20"/>
      <c r="B25" s="20"/>
      <c r="C25" s="20"/>
      <c r="D25" s="20"/>
      <c r="E25" s="56"/>
      <c r="F25" s="56"/>
      <c r="G25" s="56"/>
      <c r="H25" s="56"/>
      <c r="I25" s="56"/>
      <c r="J25" s="56"/>
      <c r="K25" s="56"/>
      <c r="L25" s="56"/>
      <c r="M25" s="56"/>
      <c r="N25" s="23"/>
    </row>
    <row r="26" spans="1:15" x14ac:dyDescent="0.25">
      <c r="A26" s="20"/>
      <c r="B26" s="20"/>
      <c r="C26" s="20"/>
      <c r="D26" s="20"/>
      <c r="E26" s="56"/>
      <c r="F26" s="56"/>
      <c r="G26" s="56"/>
      <c r="H26" s="56"/>
      <c r="I26" s="56"/>
      <c r="J26" s="56"/>
      <c r="K26" s="56"/>
      <c r="L26" s="56"/>
      <c r="M26" s="56"/>
      <c r="N26" s="23"/>
    </row>
    <row r="27" spans="1:15" x14ac:dyDescent="0.25">
      <c r="A27" s="20"/>
      <c r="B27" s="20"/>
      <c r="C27" s="20"/>
      <c r="D27" s="20"/>
      <c r="E27" s="56"/>
      <c r="F27" s="56"/>
      <c r="G27" s="56"/>
      <c r="H27" s="56"/>
      <c r="I27" s="56"/>
      <c r="J27" s="56"/>
      <c r="K27" s="56"/>
      <c r="L27" s="56"/>
      <c r="M27" s="56"/>
      <c r="N27" s="23"/>
    </row>
    <row r="28" spans="1:15" x14ac:dyDescent="0.25">
      <c r="A28" s="20"/>
      <c r="B28" s="20"/>
      <c r="C28" s="20"/>
      <c r="D28" s="20"/>
      <c r="E28" s="56"/>
      <c r="F28" s="56"/>
      <c r="G28" s="56"/>
      <c r="H28" s="56"/>
      <c r="I28" s="56"/>
      <c r="J28" s="56"/>
      <c r="K28" s="56"/>
      <c r="L28" s="56"/>
      <c r="M28" s="56"/>
      <c r="N28" s="23"/>
    </row>
    <row r="29" spans="1:15" x14ac:dyDescent="0.25">
      <c r="A29" s="20"/>
      <c r="B29" s="20"/>
      <c r="C29" s="20"/>
      <c r="D29" s="20"/>
      <c r="E29" s="56"/>
      <c r="F29" s="56"/>
      <c r="G29" s="56"/>
      <c r="H29" s="56"/>
      <c r="I29" s="56"/>
      <c r="J29" s="56"/>
      <c r="K29" s="56"/>
      <c r="L29" s="56"/>
      <c r="M29" s="56"/>
      <c r="N29" s="23"/>
    </row>
    <row r="30" spans="1:15" x14ac:dyDescent="0.25">
      <c r="A30" s="20"/>
      <c r="B30" s="20"/>
      <c r="C30" s="20"/>
      <c r="D30" s="20"/>
      <c r="E30" s="56"/>
      <c r="F30" s="56"/>
      <c r="G30" s="56"/>
      <c r="H30" s="56"/>
      <c r="I30" s="56"/>
      <c r="J30" s="56"/>
      <c r="K30" s="56"/>
      <c r="L30" s="56"/>
      <c r="M30" s="56"/>
      <c r="N30" s="23"/>
    </row>
    <row r="31" spans="1:15" x14ac:dyDescent="0.25">
      <c r="A31" s="20"/>
      <c r="B31" s="20"/>
      <c r="C31" s="20"/>
      <c r="D31" s="20"/>
      <c r="E31" s="56"/>
      <c r="F31" s="56"/>
      <c r="G31" s="56"/>
      <c r="H31" s="56"/>
      <c r="I31" s="56"/>
      <c r="J31" s="56"/>
      <c r="K31" s="56"/>
      <c r="L31" s="56"/>
      <c r="M31" s="56"/>
      <c r="N31" s="23"/>
    </row>
    <row r="32" spans="1:15" x14ac:dyDescent="0.25">
      <c r="A32" s="20"/>
      <c r="B32" s="20"/>
      <c r="C32" s="20"/>
      <c r="D32" s="20"/>
      <c r="E32" s="56"/>
      <c r="F32" s="56"/>
      <c r="G32" s="56"/>
      <c r="H32" s="56"/>
      <c r="I32" s="56"/>
      <c r="J32" s="56"/>
      <c r="K32" s="56"/>
      <c r="L32" s="56"/>
      <c r="M32" s="56"/>
      <c r="N32" s="23"/>
    </row>
  </sheetData>
  <mergeCells count="16">
    <mergeCell ref="A1:M1"/>
    <mergeCell ref="A2:M2"/>
    <mergeCell ref="A3:M3"/>
    <mergeCell ref="A4:M4"/>
    <mergeCell ref="A5:B6"/>
    <mergeCell ref="M5:M6"/>
    <mergeCell ref="C5:D5"/>
    <mergeCell ref="F5:I5"/>
    <mergeCell ref="A7:M7"/>
    <mergeCell ref="A17:B17"/>
    <mergeCell ref="A19:B19"/>
    <mergeCell ref="A18:M18"/>
    <mergeCell ref="A8:M8"/>
    <mergeCell ref="A13:B13"/>
    <mergeCell ref="A15:M15"/>
    <mergeCell ref="A14:M14"/>
  </mergeCells>
  <printOptions horizontalCentered="1"/>
  <pageMargins left="0" right="0" top="0.75" bottom="0.75" header="0.3" footer="0.3"/>
  <pageSetup scale="51" fitToHeight="0" orientation="landscape" r:id="rId1"/>
  <headerFooter>
    <oddFooter>&amp;C&amp;"Times New Roman,Regular"&amp;12Prepared by Azucena Holland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A6CF-3637-4E07-B66A-7B1BA7D21005}">
  <sheetPr>
    <pageSetUpPr fitToPage="1"/>
  </sheetPr>
  <dimension ref="A1:O35"/>
  <sheetViews>
    <sheetView topLeftCell="A4" zoomScale="90" zoomScaleNormal="90" workbookViewId="0">
      <selection activeCell="B15" sqref="B15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2" customWidth="1"/>
    <col min="5" max="5" width="3.7109375" style="6" customWidth="1"/>
    <col min="6" max="9" width="18.7109375" style="6" customWidth="1"/>
    <col min="10" max="10" width="3.7109375" style="6" customWidth="1"/>
    <col min="11" max="11" width="18.7109375" style="6" customWidth="1"/>
    <col min="12" max="12" width="3.7109375" style="6" customWidth="1"/>
    <col min="13" max="13" width="60.7109375" style="6" customWidth="1"/>
    <col min="14" max="14" width="30.7109375" style="5" customWidth="1"/>
    <col min="15" max="15" width="30.7109375" style="2" customWidth="1"/>
    <col min="16" max="16" width="30.7109375" customWidth="1"/>
  </cols>
  <sheetData>
    <row r="1" spans="1:15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5" s="7" customFormat="1" ht="18.75" x14ac:dyDescent="0.3">
      <c r="A3" s="189" t="s">
        <v>807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5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8"/>
      <c r="O4" s="8"/>
    </row>
    <row r="5" spans="1:15" s="20" customFormat="1" ht="15.75" customHeight="1" x14ac:dyDescent="0.2">
      <c r="A5" s="183" t="s">
        <v>810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5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49"/>
      <c r="M6" s="192"/>
    </row>
    <row r="7" spans="1:15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5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5" ht="15" customHeight="1" x14ac:dyDescent="0.25">
      <c r="A9" s="11" t="s">
        <v>0</v>
      </c>
      <c r="B9" s="37" t="s">
        <v>160</v>
      </c>
      <c r="C9" s="11"/>
      <c r="D9" s="13" t="s">
        <v>0</v>
      </c>
      <c r="E9" s="13"/>
      <c r="F9" s="14"/>
      <c r="G9" s="13"/>
      <c r="H9" s="13"/>
      <c r="I9" s="13" t="s">
        <v>0</v>
      </c>
      <c r="J9" s="23" t="s">
        <v>0</v>
      </c>
      <c r="K9" s="13"/>
      <c r="L9" s="13" t="s">
        <v>0</v>
      </c>
      <c r="M9" s="12"/>
      <c r="N9"/>
      <c r="O9"/>
    </row>
    <row r="10" spans="1:15" ht="15" customHeight="1" x14ac:dyDescent="0.25">
      <c r="A10" s="11" t="s">
        <v>168</v>
      </c>
      <c r="B10" s="41" t="s">
        <v>169</v>
      </c>
      <c r="C10" s="13">
        <v>0</v>
      </c>
      <c r="D10" s="13">
        <v>0</v>
      </c>
      <c r="E10" s="14"/>
      <c r="F10" s="13">
        <v>0</v>
      </c>
      <c r="G10" s="13">
        <v>0</v>
      </c>
      <c r="H10" s="13">
        <v>0</v>
      </c>
      <c r="I10" s="23">
        <v>0</v>
      </c>
      <c r="J10" s="14"/>
      <c r="K10" s="13">
        <v>0</v>
      </c>
      <c r="L10" s="12"/>
      <c r="M10"/>
      <c r="N10"/>
      <c r="O10"/>
    </row>
    <row r="11" spans="1:15" ht="15.75" customHeight="1" thickBot="1" x14ac:dyDescent="0.3">
      <c r="A11" s="11"/>
      <c r="B11" s="37" t="s">
        <v>270</v>
      </c>
      <c r="C11" s="15">
        <f>SUM(C10)</f>
        <v>0</v>
      </c>
      <c r="D11" s="15">
        <f>SUM(D10)</f>
        <v>0</v>
      </c>
      <c r="E11" s="14"/>
      <c r="F11" s="15">
        <f t="shared" ref="F11:K11" si="0">SUM(F10)</f>
        <v>0</v>
      </c>
      <c r="G11" s="15">
        <f t="shared" si="0"/>
        <v>0</v>
      </c>
      <c r="H11" s="15">
        <f t="shared" si="0"/>
        <v>0</v>
      </c>
      <c r="I11" s="15">
        <f t="shared" si="0"/>
        <v>0</v>
      </c>
      <c r="J11" s="14"/>
      <c r="K11" s="15">
        <f t="shared" si="0"/>
        <v>0</v>
      </c>
      <c r="L11" s="12"/>
      <c r="M11"/>
      <c r="N11"/>
      <c r="O11"/>
    </row>
    <row r="12" spans="1:15" s="9" customFormat="1" ht="9.9499999999999993" customHeight="1" thickTop="1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5" s="9" customFormat="1" x14ac:dyDescent="0.25">
      <c r="A13" s="20"/>
      <c r="B13" s="37" t="s">
        <v>170</v>
      </c>
      <c r="C13" s="38"/>
      <c r="D13" s="12"/>
      <c r="E13" s="24"/>
      <c r="F13" s="39"/>
      <c r="G13" s="39"/>
      <c r="H13" s="39"/>
      <c r="I13" s="63"/>
      <c r="J13" s="64"/>
      <c r="K13" s="39"/>
      <c r="L13" s="64"/>
      <c r="M13" s="20"/>
    </row>
    <row r="14" spans="1:15" ht="15" customHeight="1" x14ac:dyDescent="0.25">
      <c r="A14" s="11" t="s">
        <v>171</v>
      </c>
      <c r="B14" s="41" t="s">
        <v>172</v>
      </c>
      <c r="C14" s="13">
        <v>0</v>
      </c>
      <c r="D14" s="13">
        <v>0</v>
      </c>
      <c r="E14" s="14"/>
      <c r="F14" s="13">
        <v>0</v>
      </c>
      <c r="G14" s="13">
        <v>0</v>
      </c>
      <c r="H14" s="13">
        <v>0</v>
      </c>
      <c r="I14" s="23">
        <v>0</v>
      </c>
      <c r="J14" s="14"/>
      <c r="K14" s="13">
        <v>0</v>
      </c>
      <c r="L14" s="12"/>
      <c r="M14"/>
      <c r="N14"/>
      <c r="O14"/>
    </row>
    <row r="15" spans="1:15" ht="15.75" customHeight="1" thickBot="1" x14ac:dyDescent="0.3">
      <c r="A15" s="11" t="s">
        <v>0</v>
      </c>
      <c r="B15" s="37" t="s">
        <v>386</v>
      </c>
      <c r="C15" s="15">
        <f>SUM(C14)</f>
        <v>0</v>
      </c>
      <c r="D15" s="15">
        <f>SUM(D14)</f>
        <v>0</v>
      </c>
      <c r="E15" s="14"/>
      <c r="F15" s="15">
        <f>SUM(F14)</f>
        <v>0</v>
      </c>
      <c r="G15" s="15">
        <f t="shared" ref="G15:I15" si="1">SUM(G14)</f>
        <v>0</v>
      </c>
      <c r="H15" s="15">
        <f t="shared" si="1"/>
        <v>0</v>
      </c>
      <c r="I15" s="15">
        <f t="shared" si="1"/>
        <v>0</v>
      </c>
      <c r="J15" s="14"/>
      <c r="K15" s="15">
        <f t="shared" ref="K15" si="2">SUM(K14)</f>
        <v>0</v>
      </c>
      <c r="L15" s="12"/>
      <c r="M15"/>
      <c r="N15"/>
      <c r="O15"/>
    </row>
    <row r="16" spans="1:15" s="3" customFormat="1" ht="15.75" customHeight="1" thickTop="1" thickBot="1" x14ac:dyDescent="0.3">
      <c r="A16" s="185" t="s">
        <v>777</v>
      </c>
      <c r="B16" s="185"/>
      <c r="C16" s="17">
        <f>C11+C15</f>
        <v>0</v>
      </c>
      <c r="D16" s="17">
        <f>D11+D15</f>
        <v>0</v>
      </c>
      <c r="E16" s="18"/>
      <c r="F16" s="17">
        <f>F11+F15</f>
        <v>0</v>
      </c>
      <c r="G16" s="17">
        <f t="shared" ref="G16:I16" si="3">G11+G15</f>
        <v>0</v>
      </c>
      <c r="H16" s="17">
        <f t="shared" si="3"/>
        <v>0</v>
      </c>
      <c r="I16" s="17">
        <f t="shared" si="3"/>
        <v>0</v>
      </c>
      <c r="J16" s="18"/>
      <c r="K16" s="17">
        <f>K11+K15</f>
        <v>0</v>
      </c>
      <c r="L16" s="19"/>
    </row>
    <row r="17" spans="1:15" s="9" customFormat="1" ht="24.95" customHeight="1" thickTop="1" x14ac:dyDescent="0.25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</row>
    <row r="18" spans="1:15" ht="15" customHeight="1" x14ac:dyDescent="0.25">
      <c r="A18" s="186" t="s">
        <v>808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/>
      <c r="O18"/>
    </row>
    <row r="19" spans="1:15" ht="15" customHeight="1" x14ac:dyDescent="0.25">
      <c r="A19" s="11" t="s">
        <v>173</v>
      </c>
      <c r="B19" s="41" t="s">
        <v>174</v>
      </c>
      <c r="C19" s="13">
        <v>3000</v>
      </c>
      <c r="D19" s="13">
        <v>107.72</v>
      </c>
      <c r="E19" s="14"/>
      <c r="F19" s="13">
        <v>1000</v>
      </c>
      <c r="G19" s="13">
        <v>0</v>
      </c>
      <c r="H19" s="13">
        <v>650.46</v>
      </c>
      <c r="I19" s="13">
        <v>650.46</v>
      </c>
      <c r="J19" s="14"/>
      <c r="K19" s="13">
        <v>1000</v>
      </c>
      <c r="L19" s="12"/>
      <c r="M19"/>
      <c r="N19"/>
      <c r="O19"/>
    </row>
    <row r="20" spans="1:15" s="3" customFormat="1" ht="15.75" customHeight="1" thickBot="1" x14ac:dyDescent="0.3">
      <c r="A20" s="185" t="s">
        <v>809</v>
      </c>
      <c r="B20" s="185"/>
      <c r="C20" s="17">
        <f>SUM(C19:C19)</f>
        <v>3000</v>
      </c>
      <c r="D20" s="17">
        <f>SUM(D19:D19)</f>
        <v>107.72</v>
      </c>
      <c r="E20" s="18"/>
      <c r="F20" s="17">
        <f>SUM(F19:F19)</f>
        <v>1000</v>
      </c>
      <c r="G20" s="17">
        <f t="shared" ref="G20:I20" si="4">SUM(G19:G19)</f>
        <v>0</v>
      </c>
      <c r="H20" s="17">
        <f t="shared" si="4"/>
        <v>650.46</v>
      </c>
      <c r="I20" s="17">
        <f t="shared" si="4"/>
        <v>650.46</v>
      </c>
      <c r="J20" s="18"/>
      <c r="K20" s="17">
        <f t="shared" ref="K20" si="5">SUM(K19:K19)</f>
        <v>1000</v>
      </c>
      <c r="L20" s="19"/>
    </row>
    <row r="21" spans="1:15" s="9" customFormat="1" ht="24.95" customHeight="1" thickTop="1" x14ac:dyDescent="0.25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</row>
    <row r="22" spans="1:15" s="9" customFormat="1" ht="15" customHeight="1" x14ac:dyDescent="0.25">
      <c r="A22" s="186" t="s">
        <v>779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15" s="9" customFormat="1" x14ac:dyDescent="0.25">
      <c r="A23" s="20" t="s">
        <v>812</v>
      </c>
      <c r="B23" s="61" t="s">
        <v>248</v>
      </c>
      <c r="C23" s="39">
        <v>0</v>
      </c>
      <c r="D23" s="12">
        <v>0</v>
      </c>
      <c r="E23" s="24"/>
      <c r="F23" s="12">
        <v>1000</v>
      </c>
      <c r="G23" s="39">
        <v>0</v>
      </c>
      <c r="H23" s="39">
        <v>609</v>
      </c>
      <c r="I23" s="23">
        <v>609</v>
      </c>
      <c r="J23" s="65"/>
      <c r="K23" s="12">
        <v>1000</v>
      </c>
      <c r="L23" s="65"/>
      <c r="M23" s="20"/>
    </row>
    <row r="24" spans="1:15" s="9" customFormat="1" ht="15.75" customHeight="1" thickBot="1" x14ac:dyDescent="0.3">
      <c r="A24" s="185" t="s">
        <v>780</v>
      </c>
      <c r="B24" s="185"/>
      <c r="C24" s="66">
        <f>SUM(C23:C23)</f>
        <v>0</v>
      </c>
      <c r="D24" s="66">
        <f>SUM(D23:D23)</f>
        <v>0</v>
      </c>
      <c r="E24" s="67"/>
      <c r="F24" s="66">
        <f>SUM(F23:F23)</f>
        <v>1000</v>
      </c>
      <c r="G24" s="66">
        <f>SUM(G23:G23)</f>
        <v>0</v>
      </c>
      <c r="H24" s="66">
        <f>SUM(H23:H23)</f>
        <v>609</v>
      </c>
      <c r="I24" s="66">
        <f>SUM(I23:I23)</f>
        <v>609</v>
      </c>
      <c r="J24" s="67"/>
      <c r="K24" s="66">
        <f>SUM(K23:K23)</f>
        <v>1000</v>
      </c>
      <c r="L24" s="67"/>
      <c r="M24" s="20"/>
    </row>
    <row r="25" spans="1:15" s="9" customFormat="1" ht="24.95" customHeight="1" thickTop="1" x14ac:dyDescent="0.2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</row>
    <row r="26" spans="1:15" s="9" customFormat="1" x14ac:dyDescent="0.25">
      <c r="A26" s="186" t="s">
        <v>782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1:15" s="9" customFormat="1" x14ac:dyDescent="0.25">
      <c r="A27" s="20" t="s">
        <v>813</v>
      </c>
      <c r="B27" s="61" t="s">
        <v>814</v>
      </c>
      <c r="C27" s="39">
        <v>0</v>
      </c>
      <c r="D27" s="12">
        <v>0</v>
      </c>
      <c r="E27" s="24"/>
      <c r="F27" s="39">
        <v>100</v>
      </c>
      <c r="G27" s="39">
        <v>0</v>
      </c>
      <c r="H27" s="12">
        <v>55.92</v>
      </c>
      <c r="I27" s="23">
        <v>55.92</v>
      </c>
      <c r="J27" s="64"/>
      <c r="K27" s="39">
        <v>100</v>
      </c>
      <c r="L27" s="64"/>
      <c r="M27" s="20"/>
    </row>
    <row r="28" spans="1:15" s="9" customFormat="1" ht="15.75" customHeight="1" thickBot="1" x14ac:dyDescent="0.3">
      <c r="A28" s="185" t="s">
        <v>783</v>
      </c>
      <c r="B28" s="185"/>
      <c r="C28" s="68">
        <f>SUM(C27)</f>
        <v>0</v>
      </c>
      <c r="D28" s="68">
        <f t="shared" ref="D28" si="6">SUM(D27)</f>
        <v>0</v>
      </c>
      <c r="E28" s="69"/>
      <c r="F28" s="68">
        <f t="shared" ref="F28:I28" si="7">SUM(F27)</f>
        <v>100</v>
      </c>
      <c r="G28" s="68">
        <f t="shared" si="7"/>
        <v>0</v>
      </c>
      <c r="H28" s="68">
        <f t="shared" si="7"/>
        <v>55.92</v>
      </c>
      <c r="I28" s="68">
        <f t="shared" si="7"/>
        <v>55.92</v>
      </c>
      <c r="J28" s="69"/>
      <c r="K28" s="68">
        <f t="shared" ref="K28" si="8">SUM(K27)</f>
        <v>100</v>
      </c>
      <c r="L28" s="69"/>
      <c r="M28" s="20"/>
    </row>
    <row r="29" spans="1:15" s="9" customFormat="1" ht="24.95" customHeight="1" thickTop="1" x14ac:dyDescent="0.2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</row>
    <row r="30" spans="1:15" s="3" customFormat="1" ht="15.75" customHeight="1" thickBot="1" x14ac:dyDescent="0.3">
      <c r="A30" s="183" t="s">
        <v>811</v>
      </c>
      <c r="B30" s="183"/>
      <c r="C30" s="58">
        <f>C16+C20+C24+C28</f>
        <v>3000</v>
      </c>
      <c r="D30" s="58">
        <f>D16+D20+D24+D28</f>
        <v>107.72</v>
      </c>
      <c r="E30" s="59"/>
      <c r="F30" s="58">
        <f>F16+F20+F24+F28</f>
        <v>2100</v>
      </c>
      <c r="G30" s="58">
        <f>G16+G20+G24+G28</f>
        <v>0</v>
      </c>
      <c r="H30" s="58">
        <f>H16+H20+H24+H28</f>
        <v>1315.38</v>
      </c>
      <c r="I30" s="58">
        <f>I16+I20+I24+I28</f>
        <v>1315.38</v>
      </c>
      <c r="J30" s="59"/>
      <c r="K30" s="58">
        <f>K16+K20+K24+K28</f>
        <v>2100</v>
      </c>
      <c r="L30" s="19"/>
    </row>
    <row r="31" spans="1:15" ht="15" customHeight="1" thickTop="1" x14ac:dyDescent="0.25">
      <c r="A31" s="20"/>
      <c r="B31" s="20"/>
      <c r="C31" s="20"/>
      <c r="D31" s="56"/>
      <c r="E31" s="56"/>
      <c r="F31" s="56"/>
      <c r="G31" s="56"/>
      <c r="H31" s="56"/>
      <c r="I31" s="56"/>
      <c r="J31" s="56"/>
      <c r="K31" s="56"/>
      <c r="L31" s="56"/>
      <c r="M31" s="23"/>
      <c r="N31" s="2"/>
      <c r="O31"/>
    </row>
    <row r="32" spans="1:15" ht="15" customHeight="1" x14ac:dyDescent="0.25">
      <c r="A32" s="20"/>
      <c r="B32" s="20"/>
      <c r="C32" s="20"/>
      <c r="D32" s="20"/>
      <c r="E32" s="56"/>
      <c r="F32" s="56"/>
      <c r="G32" s="56"/>
      <c r="H32" s="56"/>
      <c r="I32" s="56"/>
      <c r="J32" s="56"/>
      <c r="K32" s="56"/>
      <c r="L32" s="56"/>
      <c r="M32" s="56"/>
      <c r="N32" s="23"/>
    </row>
    <row r="33" spans="1:14" x14ac:dyDescent="0.25">
      <c r="A33" s="20"/>
      <c r="B33" s="20"/>
      <c r="C33" s="20"/>
      <c r="D33" s="20"/>
      <c r="E33" s="56"/>
      <c r="F33" s="56"/>
      <c r="G33" s="56"/>
      <c r="H33" s="56"/>
      <c r="I33" s="56"/>
      <c r="J33" s="56"/>
      <c r="K33" s="56"/>
      <c r="L33" s="56"/>
      <c r="M33" s="56"/>
      <c r="N33" s="23"/>
    </row>
    <row r="34" spans="1:14" x14ac:dyDescent="0.25">
      <c r="A34" s="20"/>
      <c r="B34" s="20"/>
      <c r="C34" s="20"/>
      <c r="D34" s="20"/>
      <c r="E34" s="56"/>
      <c r="F34" s="56"/>
      <c r="G34" s="56"/>
      <c r="H34" s="56"/>
      <c r="I34" s="56"/>
      <c r="J34" s="56"/>
      <c r="K34" s="56"/>
      <c r="L34" s="56"/>
      <c r="M34" s="56"/>
      <c r="N34" s="23"/>
    </row>
    <row r="35" spans="1:14" x14ac:dyDescent="0.25">
      <c r="A35" s="20"/>
      <c r="B35" s="20"/>
      <c r="C35" s="20"/>
      <c r="D35" s="20"/>
      <c r="E35" s="56"/>
      <c r="F35" s="56"/>
      <c r="G35" s="56"/>
      <c r="H35" s="56"/>
      <c r="I35" s="56"/>
      <c r="J35" s="56"/>
      <c r="K35" s="56"/>
      <c r="L35" s="56"/>
      <c r="M35" s="56"/>
      <c r="N35" s="23"/>
    </row>
  </sheetData>
  <mergeCells count="23">
    <mergeCell ref="A1:M1"/>
    <mergeCell ref="A2:M2"/>
    <mergeCell ref="A3:M3"/>
    <mergeCell ref="A4:M4"/>
    <mergeCell ref="A5:B6"/>
    <mergeCell ref="M5:M6"/>
    <mergeCell ref="C5:D5"/>
    <mergeCell ref="F5:I5"/>
    <mergeCell ref="A30:B30"/>
    <mergeCell ref="A21:M21"/>
    <mergeCell ref="A29:M29"/>
    <mergeCell ref="A7:M7"/>
    <mergeCell ref="A8:M8"/>
    <mergeCell ref="A12:M12"/>
    <mergeCell ref="A16:B16"/>
    <mergeCell ref="A17:M17"/>
    <mergeCell ref="A18:M18"/>
    <mergeCell ref="A20:B20"/>
    <mergeCell ref="A22:M22"/>
    <mergeCell ref="A24:B24"/>
    <mergeCell ref="A25:M25"/>
    <mergeCell ref="A26:M26"/>
    <mergeCell ref="A28:B28"/>
  </mergeCells>
  <printOptions horizontalCentered="1"/>
  <pageMargins left="0" right="0" top="1" bottom="0.75" header="0.3" footer="0.3"/>
  <pageSetup scale="51" fitToHeight="0" orientation="landscape" r:id="rId1"/>
  <headerFooter>
    <oddFooter>&amp;C&amp;"Times New Roman,Regular"&amp;12Prepared by Azucena Holland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C5B1-5E76-4B33-B393-2721511D4819}">
  <sheetPr>
    <pageSetUpPr fitToPage="1"/>
  </sheetPr>
  <dimension ref="A1:O39"/>
  <sheetViews>
    <sheetView topLeftCell="A4" zoomScale="90" zoomScaleNormal="90" workbookViewId="0">
      <selection activeCell="B16" sqref="B16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2" customWidth="1"/>
    <col min="5" max="5" width="3.7109375" style="6" customWidth="1"/>
    <col min="6" max="9" width="18.7109375" style="6" customWidth="1"/>
    <col min="10" max="10" width="3.7109375" style="6" customWidth="1"/>
    <col min="11" max="11" width="18.7109375" style="6" customWidth="1"/>
    <col min="12" max="12" width="3.7109375" style="6" customWidth="1"/>
    <col min="13" max="13" width="60.7109375" style="56" customWidth="1"/>
    <col min="14" max="14" width="30.7109375" style="5" customWidth="1"/>
    <col min="15" max="15" width="30.7109375" style="2" customWidth="1"/>
    <col min="16" max="16" width="30.7109375" customWidth="1"/>
  </cols>
  <sheetData>
    <row r="1" spans="1:15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5" s="7" customFormat="1" ht="18.75" x14ac:dyDescent="0.3">
      <c r="A3" s="189" t="s">
        <v>819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5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8"/>
      <c r="O4" s="8"/>
    </row>
    <row r="5" spans="1:15" s="20" customFormat="1" ht="15.75" customHeight="1" x14ac:dyDescent="0.2">
      <c r="A5" s="183" t="s">
        <v>820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5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49"/>
      <c r="M6" s="192"/>
    </row>
    <row r="7" spans="1:15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5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5" ht="15" customHeight="1" x14ac:dyDescent="0.25">
      <c r="A9" s="11" t="s">
        <v>0</v>
      </c>
      <c r="B9" s="37" t="s">
        <v>160</v>
      </c>
      <c r="C9" s="11"/>
      <c r="D9" s="13" t="s">
        <v>0</v>
      </c>
      <c r="E9" s="13"/>
      <c r="F9" s="14"/>
      <c r="G9" s="13"/>
      <c r="H9" s="13"/>
      <c r="I9" s="13" t="s">
        <v>0</v>
      </c>
      <c r="J9" s="23" t="s">
        <v>0</v>
      </c>
      <c r="K9" s="13"/>
      <c r="L9" s="13" t="s">
        <v>0</v>
      </c>
      <c r="N9"/>
      <c r="O9"/>
    </row>
    <row r="10" spans="1:15" ht="15" customHeight="1" x14ac:dyDescent="0.25">
      <c r="A10" s="11" t="s">
        <v>175</v>
      </c>
      <c r="B10" s="41" t="s">
        <v>169</v>
      </c>
      <c r="C10" s="13">
        <v>4750</v>
      </c>
      <c r="D10" s="13">
        <v>3704.37</v>
      </c>
      <c r="E10" s="14"/>
      <c r="F10" s="13">
        <v>6500</v>
      </c>
      <c r="G10" s="13">
        <v>0</v>
      </c>
      <c r="H10" s="13">
        <v>4856.88</v>
      </c>
      <c r="I10" s="23">
        <f>(H10/19)*26</f>
        <v>6646.2568421052638</v>
      </c>
      <c r="J10" s="14"/>
      <c r="K10" s="13">
        <v>3200</v>
      </c>
      <c r="L10" s="12"/>
      <c r="M10" s="12"/>
      <c r="N10"/>
      <c r="O10"/>
    </row>
    <row r="11" spans="1:15" ht="15.75" customHeight="1" thickBot="1" x14ac:dyDescent="0.3">
      <c r="A11" s="11"/>
      <c r="B11" s="37" t="s">
        <v>270</v>
      </c>
      <c r="C11" s="15">
        <f>SUM(C10)</f>
        <v>4750</v>
      </c>
      <c r="D11" s="15">
        <f>SUM(D10)</f>
        <v>3704.37</v>
      </c>
      <c r="E11" s="14"/>
      <c r="F11" s="15">
        <f t="shared" ref="F11:K11" si="0">SUM(F10)</f>
        <v>6500</v>
      </c>
      <c r="G11" s="15">
        <f t="shared" si="0"/>
        <v>0</v>
      </c>
      <c r="H11" s="15">
        <f t="shared" si="0"/>
        <v>4856.88</v>
      </c>
      <c r="I11" s="15">
        <f t="shared" si="0"/>
        <v>6646.2568421052638</v>
      </c>
      <c r="J11" s="14"/>
      <c r="K11" s="15">
        <f t="shared" si="0"/>
        <v>3200</v>
      </c>
      <c r="L11" s="12"/>
      <c r="M11" s="9"/>
      <c r="N11"/>
      <c r="O11"/>
    </row>
    <row r="12" spans="1:15" s="9" customFormat="1" ht="9.9499999999999993" customHeight="1" thickTop="1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5" s="9" customFormat="1" x14ac:dyDescent="0.25">
      <c r="A13" s="20"/>
      <c r="B13" s="37" t="s">
        <v>170</v>
      </c>
      <c r="C13" s="38"/>
      <c r="D13" s="12"/>
      <c r="E13" s="24"/>
      <c r="F13" s="39"/>
      <c r="G13" s="39"/>
      <c r="H13" s="39"/>
      <c r="I13" s="63"/>
      <c r="J13" s="64"/>
      <c r="K13" s="39"/>
      <c r="L13" s="64"/>
      <c r="M13" s="20"/>
    </row>
    <row r="14" spans="1:15" ht="15" customHeight="1" x14ac:dyDescent="0.25">
      <c r="A14" s="11" t="s">
        <v>826</v>
      </c>
      <c r="B14" s="41" t="s">
        <v>827</v>
      </c>
      <c r="C14" s="13">
        <v>0</v>
      </c>
      <c r="D14" s="13">
        <v>0</v>
      </c>
      <c r="E14" s="14"/>
      <c r="F14" s="13">
        <v>140</v>
      </c>
      <c r="G14" s="13">
        <v>0</v>
      </c>
      <c r="H14" s="13">
        <v>48.52</v>
      </c>
      <c r="I14" s="23">
        <f>((H14/19)*26)*2</f>
        <v>132.79157894736844</v>
      </c>
      <c r="J14" s="14"/>
      <c r="K14" s="13">
        <v>100</v>
      </c>
      <c r="L14" s="12"/>
      <c r="M14" s="9"/>
      <c r="N14"/>
      <c r="O14"/>
    </row>
    <row r="15" spans="1:15" ht="15" customHeight="1" x14ac:dyDescent="0.25">
      <c r="A15" s="11" t="s">
        <v>176</v>
      </c>
      <c r="B15" s="41" t="s">
        <v>172</v>
      </c>
      <c r="C15" s="13">
        <v>363</v>
      </c>
      <c r="D15" s="13">
        <v>282.58999999999997</v>
      </c>
      <c r="E15" s="14"/>
      <c r="F15" s="13">
        <v>497</v>
      </c>
      <c r="G15" s="13">
        <v>0</v>
      </c>
      <c r="H15" s="13">
        <v>368.64</v>
      </c>
      <c r="I15" s="23">
        <f>I11*0.0765</f>
        <v>508.43864842105268</v>
      </c>
      <c r="J15" s="14"/>
      <c r="K15" s="13">
        <v>250</v>
      </c>
      <c r="L15" s="12"/>
      <c r="M15" s="9"/>
      <c r="N15"/>
      <c r="O15"/>
    </row>
    <row r="16" spans="1:15" ht="15" customHeight="1" x14ac:dyDescent="0.25">
      <c r="A16" s="11" t="s">
        <v>1030</v>
      </c>
      <c r="B16" s="41" t="s">
        <v>1031</v>
      </c>
      <c r="C16" s="13">
        <v>0</v>
      </c>
      <c r="D16" s="13">
        <v>0</v>
      </c>
      <c r="E16" s="14"/>
      <c r="F16" s="13">
        <v>0</v>
      </c>
      <c r="G16" s="13">
        <v>0</v>
      </c>
      <c r="H16" s="13">
        <v>0</v>
      </c>
      <c r="I16" s="23">
        <v>0</v>
      </c>
      <c r="J16" s="14"/>
      <c r="K16" s="13">
        <v>40</v>
      </c>
      <c r="L16" s="12"/>
      <c r="M16" s="9"/>
      <c r="N16"/>
      <c r="O16"/>
    </row>
    <row r="17" spans="1:15" ht="15" customHeight="1" x14ac:dyDescent="0.25">
      <c r="A17" s="11" t="s">
        <v>828</v>
      </c>
      <c r="B17" s="41" t="s">
        <v>829</v>
      </c>
      <c r="C17" s="13">
        <v>0</v>
      </c>
      <c r="D17" s="13">
        <v>0</v>
      </c>
      <c r="E17" s="14"/>
      <c r="F17" s="13">
        <v>1500</v>
      </c>
      <c r="G17" s="13">
        <v>0</v>
      </c>
      <c r="H17" s="13">
        <v>540.64</v>
      </c>
      <c r="I17" s="23">
        <f>((H17/19)*26)*2</f>
        <v>1479.6463157894736</v>
      </c>
      <c r="J17" s="14"/>
      <c r="K17" s="13">
        <v>755</v>
      </c>
      <c r="L17" s="12"/>
      <c r="M17" s="42"/>
      <c r="N17"/>
      <c r="O17"/>
    </row>
    <row r="18" spans="1:15" ht="15.75" customHeight="1" thickBot="1" x14ac:dyDescent="0.3">
      <c r="A18" s="11" t="s">
        <v>0</v>
      </c>
      <c r="B18" s="37" t="s">
        <v>386</v>
      </c>
      <c r="C18" s="15">
        <f>SUM(C14:C17)</f>
        <v>363</v>
      </c>
      <c r="D18" s="15">
        <f>SUM(D14:D17)</f>
        <v>282.58999999999997</v>
      </c>
      <c r="E18" s="14"/>
      <c r="F18" s="15">
        <f>SUM(F14:F17)</f>
        <v>2137</v>
      </c>
      <c r="G18" s="15">
        <f t="shared" ref="G18:H18" si="1">SUM(G14:G17)</f>
        <v>0</v>
      </c>
      <c r="H18" s="15">
        <f t="shared" si="1"/>
        <v>957.8</v>
      </c>
      <c r="I18" s="15">
        <f>SUM(I14:I17)</f>
        <v>2120.876543157895</v>
      </c>
      <c r="J18" s="14"/>
      <c r="K18" s="15">
        <f>SUM(K14:K17)</f>
        <v>1145</v>
      </c>
      <c r="L18" s="12"/>
      <c r="M18" s="9"/>
      <c r="N18"/>
      <c r="O18"/>
    </row>
    <row r="19" spans="1:15" s="3" customFormat="1" ht="15.75" customHeight="1" thickTop="1" thickBot="1" x14ac:dyDescent="0.3">
      <c r="A19" s="185" t="s">
        <v>777</v>
      </c>
      <c r="B19" s="185"/>
      <c r="C19" s="17">
        <f>C11+C18</f>
        <v>5113</v>
      </c>
      <c r="D19" s="17">
        <f>D11+D18</f>
        <v>3986.96</v>
      </c>
      <c r="E19" s="18"/>
      <c r="F19" s="17">
        <f>F11+F18</f>
        <v>8637</v>
      </c>
      <c r="G19" s="17">
        <f t="shared" ref="G19:I19" si="2">G11+G18</f>
        <v>0</v>
      </c>
      <c r="H19" s="17">
        <f t="shared" si="2"/>
        <v>5814.68</v>
      </c>
      <c r="I19" s="17">
        <f t="shared" si="2"/>
        <v>8767.1333852631578</v>
      </c>
      <c r="J19" s="18"/>
      <c r="K19" s="17">
        <f>K11+K18</f>
        <v>4345</v>
      </c>
      <c r="L19" s="19"/>
      <c r="M19" s="10"/>
    </row>
    <row r="20" spans="1:15" s="9" customFormat="1" ht="24.95" customHeight="1" thickTop="1" x14ac:dyDescent="0.25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</row>
    <row r="21" spans="1:15" s="9" customFormat="1" ht="15" customHeight="1" x14ac:dyDescent="0.25">
      <c r="A21" s="186" t="s">
        <v>779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15" s="9" customFormat="1" x14ac:dyDescent="0.25">
      <c r="A22" s="20" t="s">
        <v>177</v>
      </c>
      <c r="B22" s="61" t="s">
        <v>178</v>
      </c>
      <c r="C22" s="39">
        <v>4800</v>
      </c>
      <c r="D22" s="12">
        <v>4800</v>
      </c>
      <c r="E22" s="24"/>
      <c r="F22" s="39">
        <v>4800</v>
      </c>
      <c r="G22" s="39">
        <v>0</v>
      </c>
      <c r="H22" s="39">
        <v>3200</v>
      </c>
      <c r="I22" s="23">
        <v>4800</v>
      </c>
      <c r="J22" s="65"/>
      <c r="K22" s="12">
        <v>4800</v>
      </c>
      <c r="L22" s="65"/>
      <c r="M22" s="20"/>
    </row>
    <row r="23" spans="1:15" s="20" customFormat="1" ht="15" customHeight="1" x14ac:dyDescent="0.2">
      <c r="A23" s="11" t="s">
        <v>1003</v>
      </c>
      <c r="B23" s="41" t="s">
        <v>700</v>
      </c>
      <c r="C23" s="13">
        <v>0</v>
      </c>
      <c r="D23" s="13">
        <v>0</v>
      </c>
      <c r="E23" s="13"/>
      <c r="F23" s="13">
        <v>0</v>
      </c>
      <c r="G23" s="13">
        <v>0</v>
      </c>
      <c r="H23" s="13">
        <v>0</v>
      </c>
      <c r="I23" s="13">
        <v>0</v>
      </c>
      <c r="J23" s="13"/>
      <c r="K23" s="13">
        <v>1200</v>
      </c>
      <c r="L23" s="13"/>
      <c r="M23" s="12" t="s">
        <v>1002</v>
      </c>
    </row>
    <row r="24" spans="1:15" s="9" customFormat="1" ht="15.75" customHeight="1" thickBot="1" x14ac:dyDescent="0.3">
      <c r="A24" s="185" t="s">
        <v>780</v>
      </c>
      <c r="B24" s="185"/>
      <c r="C24" s="66">
        <f>SUM(C22:C23)</f>
        <v>4800</v>
      </c>
      <c r="D24" s="66">
        <f t="shared" ref="D24:K24" si="3">SUM(D22:D23)</f>
        <v>4800</v>
      </c>
      <c r="E24" s="67"/>
      <c r="F24" s="66">
        <f t="shared" si="3"/>
        <v>4800</v>
      </c>
      <c r="G24" s="66">
        <f t="shared" si="3"/>
        <v>0</v>
      </c>
      <c r="H24" s="66">
        <f t="shared" si="3"/>
        <v>3200</v>
      </c>
      <c r="I24" s="66">
        <f t="shared" si="3"/>
        <v>4800</v>
      </c>
      <c r="J24" s="67"/>
      <c r="K24" s="66">
        <f t="shared" si="3"/>
        <v>6000</v>
      </c>
      <c r="L24" s="67"/>
      <c r="M24" s="20"/>
    </row>
    <row r="25" spans="1:15" s="9" customFormat="1" ht="24.95" customHeight="1" thickTop="1" x14ac:dyDescent="0.2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</row>
    <row r="26" spans="1:15" s="9" customFormat="1" x14ac:dyDescent="0.25">
      <c r="A26" s="186" t="s">
        <v>782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1:15" s="9" customFormat="1" x14ac:dyDescent="0.25">
      <c r="A27" s="20" t="s">
        <v>180</v>
      </c>
      <c r="B27" s="61" t="s">
        <v>821</v>
      </c>
      <c r="C27" s="39">
        <v>65</v>
      </c>
      <c r="D27" s="12">
        <v>1429.35</v>
      </c>
      <c r="E27" s="24"/>
      <c r="F27" s="39">
        <v>100</v>
      </c>
      <c r="G27" s="39">
        <v>0</v>
      </c>
      <c r="H27" s="39">
        <v>95</v>
      </c>
      <c r="I27" s="63">
        <v>100</v>
      </c>
      <c r="J27" s="64"/>
      <c r="K27" s="39">
        <v>100</v>
      </c>
      <c r="L27" s="64"/>
      <c r="M27" s="20"/>
    </row>
    <row r="28" spans="1:15" s="9" customFormat="1" ht="15.75" customHeight="1" thickBot="1" x14ac:dyDescent="0.3">
      <c r="A28" s="185" t="s">
        <v>783</v>
      </c>
      <c r="B28" s="185"/>
      <c r="C28" s="68">
        <f>SUM(C27)</f>
        <v>65</v>
      </c>
      <c r="D28" s="68">
        <f t="shared" ref="D28" si="4">SUM(D27)</f>
        <v>1429.35</v>
      </c>
      <c r="E28" s="69"/>
      <c r="F28" s="68">
        <f t="shared" ref="F28:I28" si="5">SUM(F27)</f>
        <v>100</v>
      </c>
      <c r="G28" s="68">
        <f t="shared" si="5"/>
        <v>0</v>
      </c>
      <c r="H28" s="68">
        <f t="shared" si="5"/>
        <v>95</v>
      </c>
      <c r="I28" s="68">
        <f t="shared" si="5"/>
        <v>100</v>
      </c>
      <c r="J28" s="69"/>
      <c r="K28" s="68">
        <f t="shared" ref="K28" si="6">SUM(K27)</f>
        <v>100</v>
      </c>
      <c r="L28" s="69"/>
      <c r="M28" s="20"/>
    </row>
    <row r="29" spans="1:15" s="9" customFormat="1" ht="24.95" customHeight="1" thickTop="1" x14ac:dyDescent="0.2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</row>
    <row r="30" spans="1:15" s="9" customFormat="1" x14ac:dyDescent="0.25">
      <c r="A30" s="186" t="s">
        <v>822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1" spans="1:15" s="9" customFormat="1" x14ac:dyDescent="0.25">
      <c r="A31" s="20" t="s">
        <v>823</v>
      </c>
      <c r="B31" s="61" t="s">
        <v>179</v>
      </c>
      <c r="C31" s="39">
        <v>50</v>
      </c>
      <c r="D31" s="12">
        <v>0</v>
      </c>
      <c r="E31" s="24"/>
      <c r="F31" s="39">
        <v>0</v>
      </c>
      <c r="G31" s="39">
        <v>0</v>
      </c>
      <c r="H31" s="39">
        <v>0</v>
      </c>
      <c r="I31" s="63">
        <v>0</v>
      </c>
      <c r="J31" s="64"/>
      <c r="K31" s="39">
        <v>0</v>
      </c>
      <c r="L31" s="64"/>
      <c r="M31" s="20"/>
    </row>
    <row r="32" spans="1:15" s="9" customFormat="1" ht="15.75" customHeight="1" thickBot="1" x14ac:dyDescent="0.3">
      <c r="A32" s="185" t="s">
        <v>824</v>
      </c>
      <c r="B32" s="185"/>
      <c r="C32" s="68">
        <f>SUM(C31)</f>
        <v>50</v>
      </c>
      <c r="D32" s="68">
        <f t="shared" ref="D32" si="7">SUM(D31)</f>
        <v>0</v>
      </c>
      <c r="E32" s="69"/>
      <c r="F32" s="68">
        <f t="shared" ref="F32:I32" si="8">SUM(F31)</f>
        <v>0</v>
      </c>
      <c r="G32" s="68">
        <f t="shared" si="8"/>
        <v>0</v>
      </c>
      <c r="H32" s="68">
        <f t="shared" si="8"/>
        <v>0</v>
      </c>
      <c r="I32" s="68">
        <f t="shared" si="8"/>
        <v>0</v>
      </c>
      <c r="J32" s="69"/>
      <c r="K32" s="68">
        <f t="shared" ref="K32" si="9">SUM(K31)</f>
        <v>0</v>
      </c>
      <c r="L32" s="69"/>
      <c r="M32" s="20"/>
    </row>
    <row r="33" spans="1:15" s="9" customFormat="1" ht="24.95" customHeight="1" thickTop="1" x14ac:dyDescent="0.2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</row>
    <row r="34" spans="1:15" s="3" customFormat="1" ht="15.75" customHeight="1" thickBot="1" x14ac:dyDescent="0.3">
      <c r="A34" s="183" t="s">
        <v>825</v>
      </c>
      <c r="B34" s="183"/>
      <c r="C34" s="58">
        <f>C19+C24+C28+C32</f>
        <v>10028</v>
      </c>
      <c r="D34" s="58">
        <f t="shared" ref="D34:K34" si="10">D19+D24+D28+D32</f>
        <v>10216.31</v>
      </c>
      <c r="E34" s="59"/>
      <c r="F34" s="58">
        <f t="shared" si="10"/>
        <v>13537</v>
      </c>
      <c r="G34" s="58">
        <f t="shared" si="10"/>
        <v>0</v>
      </c>
      <c r="H34" s="58">
        <f t="shared" si="10"/>
        <v>9109.68</v>
      </c>
      <c r="I34" s="58">
        <f t="shared" si="10"/>
        <v>13667.133385263158</v>
      </c>
      <c r="J34" s="59"/>
      <c r="K34" s="58">
        <f t="shared" si="10"/>
        <v>10445</v>
      </c>
      <c r="L34" s="19"/>
      <c r="M34" s="10"/>
    </row>
    <row r="35" spans="1:15" ht="15" customHeight="1" thickTop="1" x14ac:dyDescent="0.25">
      <c r="A35" s="20"/>
      <c r="B35" s="20"/>
      <c r="C35" s="20"/>
      <c r="D35" s="56"/>
      <c r="E35" s="56"/>
      <c r="F35" s="56"/>
      <c r="G35" s="56"/>
      <c r="H35" s="56"/>
      <c r="I35" s="56"/>
      <c r="J35" s="56"/>
      <c r="K35" s="56"/>
      <c r="L35" s="56"/>
      <c r="M35" s="23"/>
      <c r="N35" s="2"/>
      <c r="O35"/>
    </row>
    <row r="36" spans="1:15" ht="15" customHeight="1" x14ac:dyDescent="0.25">
      <c r="A36" s="20"/>
      <c r="B36" s="20"/>
      <c r="C36" s="20"/>
      <c r="D36" s="20"/>
      <c r="E36" s="56"/>
      <c r="F36" s="56"/>
      <c r="G36" s="56"/>
      <c r="H36" s="56"/>
      <c r="I36" s="56"/>
      <c r="J36" s="56"/>
      <c r="K36" s="56"/>
      <c r="L36" s="56"/>
      <c r="N36" s="23"/>
    </row>
    <row r="37" spans="1:15" x14ac:dyDescent="0.25">
      <c r="A37" s="20"/>
      <c r="B37" s="20"/>
      <c r="C37" s="20"/>
      <c r="D37" s="20"/>
      <c r="E37" s="56"/>
      <c r="F37" s="56"/>
      <c r="G37" s="56"/>
      <c r="H37" s="56"/>
      <c r="I37" s="56"/>
      <c r="J37" s="56"/>
      <c r="K37" s="56"/>
      <c r="L37" s="56"/>
      <c r="N37" s="23"/>
    </row>
    <row r="38" spans="1:15" x14ac:dyDescent="0.25">
      <c r="A38" s="20"/>
      <c r="B38" s="20"/>
      <c r="C38" s="20"/>
      <c r="D38" s="20"/>
      <c r="E38" s="56"/>
      <c r="F38" s="56"/>
      <c r="G38" s="56"/>
      <c r="H38" s="56"/>
      <c r="I38" s="56"/>
      <c r="J38" s="56"/>
      <c r="K38" s="56"/>
      <c r="L38" s="56"/>
      <c r="N38" s="23"/>
    </row>
    <row r="39" spans="1:15" x14ac:dyDescent="0.25">
      <c r="A39" s="20"/>
      <c r="B39" s="20"/>
      <c r="C39" s="20"/>
      <c r="D39" s="20"/>
      <c r="E39" s="56"/>
      <c r="F39" s="56"/>
      <c r="G39" s="56"/>
      <c r="H39" s="56"/>
      <c r="I39" s="56"/>
      <c r="J39" s="56"/>
      <c r="K39" s="56"/>
      <c r="L39" s="56"/>
      <c r="N39" s="23"/>
    </row>
  </sheetData>
  <mergeCells count="23">
    <mergeCell ref="A32:B32"/>
    <mergeCell ref="A29:M29"/>
    <mergeCell ref="A34:B34"/>
    <mergeCell ref="A26:M26"/>
    <mergeCell ref="A28:B28"/>
    <mergeCell ref="A33:M33"/>
    <mergeCell ref="A21:M21"/>
    <mergeCell ref="A24:B24"/>
    <mergeCell ref="A25:M25"/>
    <mergeCell ref="A30:M30"/>
    <mergeCell ref="A7:M7"/>
    <mergeCell ref="A8:M8"/>
    <mergeCell ref="A12:M12"/>
    <mergeCell ref="A19:B19"/>
    <mergeCell ref="A20:M20"/>
    <mergeCell ref="A1:M1"/>
    <mergeCell ref="A2:M2"/>
    <mergeCell ref="A3:M3"/>
    <mergeCell ref="A4:M4"/>
    <mergeCell ref="A5:B6"/>
    <mergeCell ref="M5:M6"/>
    <mergeCell ref="C5:D5"/>
    <mergeCell ref="F5:I5"/>
  </mergeCells>
  <printOptions horizontalCentered="1"/>
  <pageMargins left="0" right="0" top="1" bottom="0.75" header="0.3" footer="0.3"/>
  <pageSetup scale="51" fitToHeight="0" orientation="landscape" r:id="rId1"/>
  <headerFooter>
    <oddFooter>&amp;C&amp;"Times New Roman,Regular"&amp;12Prepared by Azucena Holland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0374-AF5B-4594-A350-EBE8F98F7DBB}">
  <sheetPr>
    <pageSetUpPr fitToPage="1"/>
  </sheetPr>
  <dimension ref="A1:O17"/>
  <sheetViews>
    <sheetView topLeftCell="A10" zoomScale="90" zoomScaleNormal="90" workbookViewId="0">
      <selection activeCell="I9" sqref="I9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2" customWidth="1"/>
    <col min="5" max="5" width="3.7109375" style="6" customWidth="1"/>
    <col min="6" max="9" width="18.7109375" style="6" customWidth="1"/>
    <col min="10" max="10" width="3.7109375" style="6" customWidth="1"/>
    <col min="11" max="11" width="18.7109375" style="6" customWidth="1"/>
    <col min="12" max="12" width="3.7109375" style="6" customWidth="1"/>
    <col min="13" max="13" width="60.7109375" style="56" customWidth="1"/>
    <col min="14" max="14" width="30.7109375" style="5" customWidth="1"/>
    <col min="15" max="15" width="30.7109375" style="2" customWidth="1"/>
    <col min="16" max="16" width="30.7109375" customWidth="1"/>
  </cols>
  <sheetData>
    <row r="1" spans="1:15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5" s="7" customFormat="1" ht="18.75" x14ac:dyDescent="0.3">
      <c r="A3" s="189" t="s">
        <v>830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5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8"/>
      <c r="O4" s="8"/>
    </row>
    <row r="5" spans="1:15" s="20" customFormat="1" ht="15.75" customHeight="1" x14ac:dyDescent="0.2">
      <c r="A5" s="183" t="s">
        <v>831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5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49"/>
      <c r="M6" s="192"/>
    </row>
    <row r="7" spans="1:15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5" s="9" customFormat="1" ht="15" customHeight="1" x14ac:dyDescent="0.25">
      <c r="A8" s="186" t="s">
        <v>779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5" s="9" customFormat="1" x14ac:dyDescent="0.25">
      <c r="A9" s="20" t="s">
        <v>181</v>
      </c>
      <c r="B9" s="61" t="s">
        <v>182</v>
      </c>
      <c r="C9" s="39">
        <v>0</v>
      </c>
      <c r="D9" s="12">
        <v>0</v>
      </c>
      <c r="E9" s="24"/>
      <c r="F9" s="39">
        <v>0</v>
      </c>
      <c r="G9" s="39">
        <v>0</v>
      </c>
      <c r="H9" s="39">
        <v>0</v>
      </c>
      <c r="I9" s="23">
        <v>0</v>
      </c>
      <c r="J9" s="65"/>
      <c r="K9" s="12">
        <v>0</v>
      </c>
      <c r="L9" s="65"/>
      <c r="M9" s="20"/>
    </row>
    <row r="10" spans="1:15" s="9" customFormat="1" ht="15.75" customHeight="1" thickBot="1" x14ac:dyDescent="0.3">
      <c r="A10" s="185" t="s">
        <v>780</v>
      </c>
      <c r="B10" s="185"/>
      <c r="C10" s="66">
        <f>SUM(C9:C9)</f>
        <v>0</v>
      </c>
      <c r="D10" s="66">
        <f>SUM(D9:D9)</f>
        <v>0</v>
      </c>
      <c r="E10" s="67"/>
      <c r="F10" s="66">
        <f>SUM(F9:F9)</f>
        <v>0</v>
      </c>
      <c r="G10" s="66">
        <f>SUM(G9:G9)</f>
        <v>0</v>
      </c>
      <c r="H10" s="66">
        <f>SUM(H9:H9)</f>
        <v>0</v>
      </c>
      <c r="I10" s="66">
        <f>SUM(I9:I9)</f>
        <v>0</v>
      </c>
      <c r="J10" s="67"/>
      <c r="K10" s="66">
        <f>SUM(K9:K9)</f>
        <v>0</v>
      </c>
      <c r="L10" s="67"/>
      <c r="M10" s="20"/>
    </row>
    <row r="11" spans="1:15" s="9" customFormat="1" ht="24.95" customHeight="1" thickTop="1" x14ac:dyDescent="0.25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</row>
    <row r="12" spans="1:15" s="3" customFormat="1" ht="15.75" customHeight="1" thickBot="1" x14ac:dyDescent="0.3">
      <c r="A12" s="183" t="s">
        <v>832</v>
      </c>
      <c r="B12" s="183"/>
      <c r="C12" s="58">
        <f>C10</f>
        <v>0</v>
      </c>
      <c r="D12" s="58">
        <f t="shared" ref="D12:K12" si="0">D10</f>
        <v>0</v>
      </c>
      <c r="E12" s="59"/>
      <c r="F12" s="58">
        <f t="shared" si="0"/>
        <v>0</v>
      </c>
      <c r="G12" s="58">
        <f t="shared" si="0"/>
        <v>0</v>
      </c>
      <c r="H12" s="58">
        <f t="shared" si="0"/>
        <v>0</v>
      </c>
      <c r="I12" s="58">
        <f t="shared" si="0"/>
        <v>0</v>
      </c>
      <c r="J12" s="59"/>
      <c r="K12" s="58">
        <f t="shared" si="0"/>
        <v>0</v>
      </c>
      <c r="L12" s="19"/>
      <c r="M12" s="10"/>
    </row>
    <row r="13" spans="1:15" ht="15" customHeight="1" thickTop="1" x14ac:dyDescent="0.25">
      <c r="A13" s="20"/>
      <c r="B13" s="20"/>
      <c r="C13" s="20"/>
      <c r="D13" s="56"/>
      <c r="E13" s="56"/>
      <c r="F13" s="56"/>
      <c r="G13" s="56"/>
      <c r="H13" s="56"/>
      <c r="I13" s="56"/>
      <c r="J13" s="56"/>
      <c r="K13" s="56"/>
      <c r="L13" s="56"/>
      <c r="M13" s="23"/>
      <c r="N13" s="2"/>
      <c r="O13"/>
    </row>
    <row r="14" spans="1:15" ht="15" customHeight="1" x14ac:dyDescent="0.25">
      <c r="A14" s="20"/>
      <c r="B14" s="20"/>
      <c r="C14" s="20"/>
      <c r="D14" s="20"/>
      <c r="E14" s="56"/>
      <c r="F14" s="56"/>
      <c r="G14" s="56"/>
      <c r="H14" s="56"/>
      <c r="I14" s="56"/>
      <c r="J14" s="56"/>
      <c r="K14" s="56"/>
      <c r="L14" s="56"/>
      <c r="N14" s="23"/>
    </row>
    <row r="15" spans="1:15" x14ac:dyDescent="0.25">
      <c r="A15" s="20"/>
      <c r="B15" s="20"/>
      <c r="C15" s="20"/>
      <c r="D15" s="20"/>
      <c r="E15" s="56"/>
      <c r="F15" s="56"/>
      <c r="G15" s="56"/>
      <c r="H15" s="56"/>
      <c r="I15" s="56"/>
      <c r="J15" s="56"/>
      <c r="K15" s="56"/>
      <c r="L15" s="56"/>
      <c r="N15" s="23"/>
    </row>
    <row r="16" spans="1:15" x14ac:dyDescent="0.25">
      <c r="A16" s="20"/>
      <c r="B16" s="20"/>
      <c r="C16" s="20"/>
      <c r="D16" s="20"/>
      <c r="E16" s="56"/>
      <c r="F16" s="56"/>
      <c r="G16" s="56"/>
      <c r="H16" s="56"/>
      <c r="I16" s="56"/>
      <c r="J16" s="56"/>
      <c r="K16" s="56"/>
      <c r="L16" s="56"/>
      <c r="N16" s="23"/>
    </row>
    <row r="17" spans="1:14" x14ac:dyDescent="0.25">
      <c r="A17" s="20"/>
      <c r="B17" s="20"/>
      <c r="C17" s="20"/>
      <c r="D17" s="20"/>
      <c r="E17" s="56"/>
      <c r="F17" s="56"/>
      <c r="G17" s="56"/>
      <c r="H17" s="56"/>
      <c r="I17" s="56"/>
      <c r="J17" s="56"/>
      <c r="K17" s="56"/>
      <c r="L17" s="56"/>
      <c r="N17" s="23"/>
    </row>
  </sheetData>
  <mergeCells count="13">
    <mergeCell ref="A11:M11"/>
    <mergeCell ref="A12:B12"/>
    <mergeCell ref="A10:B10"/>
    <mergeCell ref="A7:M7"/>
    <mergeCell ref="A8:M8"/>
    <mergeCell ref="A1:M1"/>
    <mergeCell ref="A2:M2"/>
    <mergeCell ref="A3:M3"/>
    <mergeCell ref="A4:M4"/>
    <mergeCell ref="A5:B6"/>
    <mergeCell ref="M5:M6"/>
    <mergeCell ref="C5:D5"/>
    <mergeCell ref="F5:I5"/>
  </mergeCells>
  <printOptions horizontalCentered="1"/>
  <pageMargins left="0" right="0" top="1" bottom="0.75" header="0.3" footer="0.3"/>
  <pageSetup scale="51" fitToHeight="0" orientation="landscape" r:id="rId1"/>
  <headerFooter>
    <oddFooter>&amp;C&amp;"Times New Roman,Regular"&amp;12Prepared by Azucena Holland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9590-8E07-4672-A7EB-A07473E288B2}">
  <sheetPr>
    <pageSetUpPr fitToPage="1"/>
  </sheetPr>
  <dimension ref="A1:O300"/>
  <sheetViews>
    <sheetView topLeftCell="A7" zoomScale="90" zoomScaleNormal="90" workbookViewId="0">
      <selection activeCell="K18" sqref="K18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2" customWidth="1"/>
    <col min="5" max="5" width="3.7109375" style="6" customWidth="1"/>
    <col min="6" max="9" width="18.7109375" style="6" customWidth="1"/>
    <col min="10" max="10" width="3.7109375" style="6" customWidth="1"/>
    <col min="11" max="11" width="18.7109375" style="6" customWidth="1"/>
    <col min="12" max="12" width="3.7109375" style="6" customWidth="1"/>
    <col min="13" max="13" width="60.7109375" style="6" customWidth="1"/>
    <col min="14" max="14" width="30.7109375" style="5" customWidth="1"/>
    <col min="15" max="15" width="30.7109375" style="2" customWidth="1"/>
    <col min="16" max="16" width="30.7109375" customWidth="1"/>
  </cols>
  <sheetData>
    <row r="1" spans="1:15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5" s="7" customFormat="1" ht="18.75" x14ac:dyDescent="0.3">
      <c r="A3" s="189" t="s">
        <v>834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5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8"/>
      <c r="O4" s="8"/>
    </row>
    <row r="5" spans="1:15" s="20" customFormat="1" ht="15.75" customHeight="1" x14ac:dyDescent="0.2">
      <c r="A5" s="183" t="s">
        <v>835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7"/>
      <c r="M5" s="192" t="s">
        <v>795</v>
      </c>
    </row>
    <row r="6" spans="1:15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50"/>
      <c r="M6" s="192"/>
    </row>
    <row r="7" spans="1:15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5" s="9" customFormat="1" ht="15" customHeigh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5" s="20" customFormat="1" ht="15" customHeight="1" x14ac:dyDescent="0.2">
      <c r="A9" s="11"/>
      <c r="B9" s="37" t="s">
        <v>160</v>
      </c>
      <c r="C9" s="28"/>
      <c r="D9" s="28"/>
      <c r="E9" s="28"/>
      <c r="F9" s="28"/>
      <c r="G9" s="28"/>
      <c r="H9" s="28"/>
      <c r="I9" s="56"/>
      <c r="J9" s="28"/>
      <c r="K9" s="28"/>
      <c r="L9" s="28"/>
      <c r="M9" s="13"/>
    </row>
    <row r="10" spans="1:15" s="20" customFormat="1" ht="15" customHeight="1" x14ac:dyDescent="0.2">
      <c r="A10" s="11" t="s">
        <v>184</v>
      </c>
      <c r="B10" s="41" t="s">
        <v>185</v>
      </c>
      <c r="C10" s="13">
        <v>45000</v>
      </c>
      <c r="D10" s="13">
        <v>36368.080000000002</v>
      </c>
      <c r="E10" s="13"/>
      <c r="F10" s="13">
        <v>39000</v>
      </c>
      <c r="G10" s="13">
        <v>0</v>
      </c>
      <c r="H10" s="13">
        <v>28396.6</v>
      </c>
      <c r="I10" s="13">
        <f>(H10/19)*26</f>
        <v>38858.505263157887</v>
      </c>
      <c r="J10" s="13"/>
      <c r="K10" s="13">
        <v>52000</v>
      </c>
      <c r="L10" s="13"/>
      <c r="M10" s="42"/>
    </row>
    <row r="11" spans="1:15" s="20" customFormat="1" ht="15.75" customHeight="1" thickBot="1" x14ac:dyDescent="0.25">
      <c r="A11" s="11"/>
      <c r="B11" s="37" t="s">
        <v>270</v>
      </c>
      <c r="C11" s="15">
        <f>SUM(C10)</f>
        <v>45000</v>
      </c>
      <c r="D11" s="15">
        <f t="shared" ref="D11:K11" si="0">SUM(D10)</f>
        <v>36368.080000000002</v>
      </c>
      <c r="E11" s="14"/>
      <c r="F11" s="15">
        <f t="shared" si="0"/>
        <v>39000</v>
      </c>
      <c r="G11" s="15">
        <f t="shared" si="0"/>
        <v>0</v>
      </c>
      <c r="H11" s="15">
        <f t="shared" si="0"/>
        <v>28396.6</v>
      </c>
      <c r="I11" s="15">
        <f t="shared" si="0"/>
        <v>38858.505263157887</v>
      </c>
      <c r="J11" s="14"/>
      <c r="K11" s="15">
        <f t="shared" si="0"/>
        <v>52000</v>
      </c>
      <c r="L11" s="14"/>
      <c r="M11" s="12"/>
    </row>
    <row r="12" spans="1:15" s="44" customFormat="1" ht="15" customHeight="1" thickTop="1" x14ac:dyDescent="0.2">
      <c r="A12" s="11" t="s">
        <v>0</v>
      </c>
      <c r="B12" s="11" t="s">
        <v>0</v>
      </c>
      <c r="C12" s="13" t="s">
        <v>0</v>
      </c>
      <c r="D12" s="13"/>
      <c r="E12" s="13"/>
      <c r="F12" s="13"/>
      <c r="G12" s="13" t="s">
        <v>0</v>
      </c>
      <c r="H12" s="13" t="s">
        <v>0</v>
      </c>
      <c r="I12" s="23" t="s">
        <v>0</v>
      </c>
      <c r="J12" s="13"/>
      <c r="K12" s="13" t="s">
        <v>0</v>
      </c>
      <c r="L12" s="13"/>
      <c r="M12" s="13"/>
    </row>
    <row r="13" spans="1:15" s="20" customFormat="1" ht="15" customHeight="1" x14ac:dyDescent="0.2">
      <c r="A13" s="11" t="s">
        <v>0</v>
      </c>
      <c r="B13" s="37" t="s">
        <v>170</v>
      </c>
      <c r="C13" s="13" t="s">
        <v>0</v>
      </c>
      <c r="D13" s="13"/>
      <c r="E13" s="13"/>
      <c r="F13" s="13"/>
      <c r="G13" s="13" t="s">
        <v>0</v>
      </c>
      <c r="H13" s="13" t="s">
        <v>0</v>
      </c>
      <c r="I13" s="23" t="s">
        <v>0</v>
      </c>
      <c r="J13" s="13"/>
      <c r="K13" s="13" t="s">
        <v>0</v>
      </c>
      <c r="L13" s="13"/>
      <c r="M13" s="13"/>
    </row>
    <row r="14" spans="1:15" s="20" customFormat="1" ht="15" customHeight="1" x14ac:dyDescent="0.2">
      <c r="A14" s="11" t="s">
        <v>186</v>
      </c>
      <c r="B14" s="41" t="s">
        <v>187</v>
      </c>
      <c r="C14" s="13">
        <v>18000</v>
      </c>
      <c r="D14" s="13">
        <v>18756.03</v>
      </c>
      <c r="E14" s="13"/>
      <c r="F14" s="13">
        <v>1250</v>
      </c>
      <c r="G14" s="13">
        <v>0</v>
      </c>
      <c r="H14" s="13">
        <v>1376.06</v>
      </c>
      <c r="I14" s="13">
        <f>(H14/19)*26</f>
        <v>1883.0294736842106</v>
      </c>
      <c r="J14" s="13"/>
      <c r="K14" s="13">
        <v>2500</v>
      </c>
      <c r="L14" s="13"/>
      <c r="M14" s="12"/>
    </row>
    <row r="15" spans="1:15" s="20" customFormat="1" ht="15" customHeight="1" x14ac:dyDescent="0.2">
      <c r="A15" s="11" t="s">
        <v>188</v>
      </c>
      <c r="B15" s="41" t="s">
        <v>172</v>
      </c>
      <c r="C15" s="13">
        <v>3443</v>
      </c>
      <c r="D15" s="13">
        <v>2872.45</v>
      </c>
      <c r="E15" s="13"/>
      <c r="F15" s="13">
        <v>2984</v>
      </c>
      <c r="G15" s="13">
        <f t="shared" ref="G15" si="1">G11*0.0765</f>
        <v>0</v>
      </c>
      <c r="H15" s="13">
        <v>2160.27</v>
      </c>
      <c r="I15" s="13">
        <f>I11*0.0765</f>
        <v>2972.6756526315785</v>
      </c>
      <c r="J15" s="13"/>
      <c r="K15" s="13">
        <v>3980</v>
      </c>
      <c r="L15" s="13"/>
      <c r="M15" s="12"/>
    </row>
    <row r="16" spans="1:15" s="20" customFormat="1" ht="15" customHeight="1" x14ac:dyDescent="0.2">
      <c r="A16" s="11" t="s">
        <v>1032</v>
      </c>
      <c r="B16" s="41" t="s">
        <v>1031</v>
      </c>
      <c r="C16" s="13">
        <v>0</v>
      </c>
      <c r="D16" s="13">
        <v>0</v>
      </c>
      <c r="E16" s="13"/>
      <c r="F16" s="13">
        <v>0</v>
      </c>
      <c r="G16" s="13">
        <v>0</v>
      </c>
      <c r="H16" s="13">
        <v>0</v>
      </c>
      <c r="I16" s="13">
        <v>0</v>
      </c>
      <c r="J16" s="13"/>
      <c r="K16" s="13">
        <v>360</v>
      </c>
      <c r="L16" s="13"/>
      <c r="M16" s="12"/>
    </row>
    <row r="17" spans="1:13" s="20" customFormat="1" ht="15" customHeight="1" x14ac:dyDescent="0.2">
      <c r="A17" s="11" t="s">
        <v>189</v>
      </c>
      <c r="B17" s="41" t="s">
        <v>190</v>
      </c>
      <c r="C17" s="13">
        <v>50000</v>
      </c>
      <c r="D17" s="13">
        <v>67046.89</v>
      </c>
      <c r="E17" s="13"/>
      <c r="F17" s="13">
        <v>49675</v>
      </c>
      <c r="G17" s="13">
        <v>0</v>
      </c>
      <c r="H17" s="13">
        <v>65253</v>
      </c>
      <c r="I17" s="13">
        <v>49675</v>
      </c>
      <c r="J17" s="13"/>
      <c r="K17" s="23">
        <v>30915</v>
      </c>
      <c r="L17" s="23"/>
      <c r="M17" s="12" t="s">
        <v>1001</v>
      </c>
    </row>
    <row r="18" spans="1:13" s="20" customFormat="1" ht="15" customHeight="1" x14ac:dyDescent="0.2">
      <c r="A18" s="11" t="s">
        <v>191</v>
      </c>
      <c r="B18" s="41" t="s">
        <v>192</v>
      </c>
      <c r="C18" s="13">
        <v>5000</v>
      </c>
      <c r="D18" s="13">
        <v>24884.52</v>
      </c>
      <c r="E18" s="13"/>
      <c r="F18" s="13">
        <v>335</v>
      </c>
      <c r="G18" s="13">
        <v>0</v>
      </c>
      <c r="H18" s="13">
        <v>332.5</v>
      </c>
      <c r="I18" s="13">
        <v>332.5</v>
      </c>
      <c r="J18" s="13"/>
      <c r="K18" s="13">
        <v>500</v>
      </c>
      <c r="L18" s="13"/>
      <c r="M18" s="12"/>
    </row>
    <row r="19" spans="1:13" s="20" customFormat="1" ht="15" customHeight="1" x14ac:dyDescent="0.2">
      <c r="A19" s="11" t="s">
        <v>193</v>
      </c>
      <c r="B19" s="41" t="s">
        <v>194</v>
      </c>
      <c r="C19" s="13">
        <v>155000</v>
      </c>
      <c r="D19" s="13">
        <v>124132.77</v>
      </c>
      <c r="E19" s="13"/>
      <c r="F19" s="13">
        <v>4395</v>
      </c>
      <c r="G19" s="13">
        <v>0</v>
      </c>
      <c r="H19" s="13">
        <v>2990.83</v>
      </c>
      <c r="I19" s="13">
        <f>(H19/19)*26</f>
        <v>4092.7147368421051</v>
      </c>
      <c r="J19" s="13"/>
      <c r="K19" s="13">
        <v>5205</v>
      </c>
      <c r="L19" s="13"/>
      <c r="M19" s="42"/>
    </row>
    <row r="20" spans="1:13" s="20" customFormat="1" ht="15.75" customHeight="1" thickBot="1" x14ac:dyDescent="0.25">
      <c r="A20" s="11" t="s">
        <v>0</v>
      </c>
      <c r="B20" s="37" t="s">
        <v>386</v>
      </c>
      <c r="C20" s="15">
        <f>SUM(C14:C19)</f>
        <v>231443</v>
      </c>
      <c r="D20" s="15">
        <f t="shared" ref="D20:K20" si="2">SUM(D14:D19)</f>
        <v>237692.66</v>
      </c>
      <c r="E20" s="14"/>
      <c r="F20" s="15">
        <f t="shared" si="2"/>
        <v>58639</v>
      </c>
      <c r="G20" s="15">
        <f t="shared" si="2"/>
        <v>0</v>
      </c>
      <c r="H20" s="15">
        <f t="shared" si="2"/>
        <v>72112.66</v>
      </c>
      <c r="I20" s="15">
        <f t="shared" si="2"/>
        <v>58955.919863157898</v>
      </c>
      <c r="J20" s="14"/>
      <c r="K20" s="15">
        <f t="shared" si="2"/>
        <v>43460</v>
      </c>
      <c r="L20" s="14"/>
      <c r="M20" s="12"/>
    </row>
    <row r="21" spans="1:13" s="20" customFormat="1" ht="15" customHeight="1" thickTop="1" x14ac:dyDescent="0.2">
      <c r="A21" s="11"/>
      <c r="B21" s="11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2"/>
    </row>
    <row r="22" spans="1:13" s="20" customFormat="1" ht="15.75" customHeight="1" thickBot="1" x14ac:dyDescent="0.25">
      <c r="A22" s="185" t="s">
        <v>777</v>
      </c>
      <c r="B22" s="185"/>
      <c r="C22" s="17">
        <f>C11+C20</f>
        <v>276443</v>
      </c>
      <c r="D22" s="17">
        <f t="shared" ref="D22:K22" si="3">D11+D20</f>
        <v>274060.74</v>
      </c>
      <c r="E22" s="18"/>
      <c r="F22" s="17">
        <f t="shared" si="3"/>
        <v>97639</v>
      </c>
      <c r="G22" s="17">
        <f t="shared" si="3"/>
        <v>0</v>
      </c>
      <c r="H22" s="17">
        <f t="shared" si="3"/>
        <v>100509.26000000001</v>
      </c>
      <c r="I22" s="17">
        <f t="shared" si="3"/>
        <v>97814.425126315793</v>
      </c>
      <c r="J22" s="18"/>
      <c r="K22" s="17">
        <f t="shared" si="3"/>
        <v>95460</v>
      </c>
      <c r="L22" s="18"/>
      <c r="M22" s="19"/>
    </row>
    <row r="23" spans="1:13" s="20" customFormat="1" ht="15" customHeight="1" thickTop="1" x14ac:dyDescent="0.2">
      <c r="A23" s="11" t="s">
        <v>0</v>
      </c>
      <c r="B23" s="11" t="s">
        <v>0</v>
      </c>
      <c r="C23" s="13" t="s">
        <v>0</v>
      </c>
      <c r="D23" s="13"/>
      <c r="E23" s="13"/>
      <c r="F23" s="13"/>
      <c r="G23" s="13" t="s">
        <v>0</v>
      </c>
      <c r="H23" s="13" t="s">
        <v>0</v>
      </c>
      <c r="I23" s="23" t="s">
        <v>0</v>
      </c>
      <c r="J23" s="13"/>
      <c r="K23" s="13" t="s">
        <v>0</v>
      </c>
      <c r="L23" s="13"/>
      <c r="M23" s="13"/>
    </row>
    <row r="24" spans="1:13" s="20" customFormat="1" ht="15" customHeight="1" x14ac:dyDescent="0.2">
      <c r="A24" s="186" t="s">
        <v>808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</row>
    <row r="25" spans="1:13" s="20" customFormat="1" ht="15" customHeight="1" x14ac:dyDescent="0.2">
      <c r="A25" s="11" t="s">
        <v>195</v>
      </c>
      <c r="B25" s="41" t="s">
        <v>196</v>
      </c>
      <c r="C25" s="13">
        <v>8000</v>
      </c>
      <c r="D25" s="13">
        <v>23070.03</v>
      </c>
      <c r="E25" s="13"/>
      <c r="F25" s="13">
        <v>4900</v>
      </c>
      <c r="G25" s="13">
        <v>0</v>
      </c>
      <c r="H25" s="13">
        <v>2592.1999999999998</v>
      </c>
      <c r="I25" s="13">
        <f>(H25/9)*12</f>
        <v>3456.2666666666664</v>
      </c>
      <c r="J25" s="13"/>
      <c r="K25" s="13">
        <v>5000</v>
      </c>
      <c r="L25" s="13"/>
      <c r="M25" s="12"/>
    </row>
    <row r="26" spans="1:13" s="20" customFormat="1" ht="15.75" customHeight="1" thickBot="1" x14ac:dyDescent="0.25">
      <c r="A26" s="185" t="s">
        <v>809</v>
      </c>
      <c r="B26" s="185"/>
      <c r="C26" s="17">
        <f>SUM(C25)</f>
        <v>8000</v>
      </c>
      <c r="D26" s="17">
        <f t="shared" ref="D26:K26" si="4">SUM(D25)</f>
        <v>23070.03</v>
      </c>
      <c r="E26" s="18"/>
      <c r="F26" s="17">
        <f t="shared" si="4"/>
        <v>4900</v>
      </c>
      <c r="G26" s="17">
        <f t="shared" si="4"/>
        <v>0</v>
      </c>
      <c r="H26" s="17">
        <f t="shared" si="4"/>
        <v>2592.1999999999998</v>
      </c>
      <c r="I26" s="17">
        <f t="shared" si="4"/>
        <v>3456.2666666666664</v>
      </c>
      <c r="J26" s="18"/>
      <c r="K26" s="17">
        <f t="shared" si="4"/>
        <v>5000</v>
      </c>
      <c r="L26" s="18"/>
      <c r="M26" s="19"/>
    </row>
    <row r="27" spans="1:13" s="20" customFormat="1" ht="15" customHeight="1" thickTop="1" x14ac:dyDescent="0.2">
      <c r="A27" s="11"/>
      <c r="B27" s="11"/>
      <c r="C27" s="28"/>
      <c r="D27" s="28"/>
      <c r="E27" s="28"/>
      <c r="F27" s="28"/>
      <c r="G27" s="28"/>
      <c r="H27" s="28"/>
      <c r="I27" s="56"/>
      <c r="J27" s="28"/>
      <c r="K27" s="28"/>
      <c r="L27" s="28"/>
      <c r="M27" s="13"/>
    </row>
    <row r="28" spans="1:13" s="20" customFormat="1" ht="15" customHeight="1" x14ac:dyDescent="0.2">
      <c r="A28" s="186" t="s">
        <v>779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</row>
    <row r="29" spans="1:13" s="20" customFormat="1" ht="15" customHeight="1" x14ac:dyDescent="0.2">
      <c r="A29" s="11" t="s">
        <v>197</v>
      </c>
      <c r="B29" s="41" t="s">
        <v>198</v>
      </c>
      <c r="C29" s="13">
        <v>6500</v>
      </c>
      <c r="D29" s="13">
        <v>5493.5</v>
      </c>
      <c r="E29" s="13"/>
      <c r="F29" s="13">
        <v>6500</v>
      </c>
      <c r="G29" s="13">
        <v>0</v>
      </c>
      <c r="H29" s="13">
        <v>3044.36</v>
      </c>
      <c r="I29" s="13">
        <f>(H29/9)*12</f>
        <v>4059.146666666667</v>
      </c>
      <c r="J29" s="13"/>
      <c r="K29" s="13">
        <v>6500</v>
      </c>
      <c r="L29" s="13"/>
      <c r="M29" s="12"/>
    </row>
    <row r="30" spans="1:13" s="20" customFormat="1" ht="15" customHeight="1" x14ac:dyDescent="0.2">
      <c r="A30" s="11" t="s">
        <v>199</v>
      </c>
      <c r="B30" s="41" t="s">
        <v>200</v>
      </c>
      <c r="C30" s="13">
        <v>9000</v>
      </c>
      <c r="D30" s="13">
        <v>6409.96</v>
      </c>
      <c r="E30" s="13"/>
      <c r="F30" s="13">
        <v>6525</v>
      </c>
      <c r="G30" s="13">
        <v>0</v>
      </c>
      <c r="H30" s="13">
        <v>4420.4799999999996</v>
      </c>
      <c r="I30" s="13">
        <f>(H30/9)*12</f>
        <v>5893.9733333333324</v>
      </c>
      <c r="J30" s="13"/>
      <c r="K30" s="13">
        <v>7000</v>
      </c>
      <c r="L30" s="13"/>
      <c r="M30" s="12"/>
    </row>
    <row r="31" spans="1:13" s="20" customFormat="1" ht="15" customHeight="1" x14ac:dyDescent="0.2">
      <c r="A31" s="11" t="s">
        <v>201</v>
      </c>
      <c r="B31" s="41" t="s">
        <v>202</v>
      </c>
      <c r="C31" s="13">
        <v>580</v>
      </c>
      <c r="D31" s="13">
        <v>725</v>
      </c>
      <c r="E31" s="13"/>
      <c r="F31" s="13">
        <v>870</v>
      </c>
      <c r="G31" s="13">
        <v>0</v>
      </c>
      <c r="H31" s="13">
        <v>580</v>
      </c>
      <c r="I31" s="13">
        <f>(H31/9)*12</f>
        <v>773.33333333333326</v>
      </c>
      <c r="J31" s="13"/>
      <c r="K31" s="13">
        <f>360+510</f>
        <v>870</v>
      </c>
      <c r="L31" s="13"/>
      <c r="M31" s="12"/>
    </row>
    <row r="32" spans="1:13" s="20" customFormat="1" ht="15" customHeight="1" x14ac:dyDescent="0.2">
      <c r="A32" s="11" t="s">
        <v>203</v>
      </c>
      <c r="B32" s="41" t="s">
        <v>204</v>
      </c>
      <c r="C32" s="13">
        <v>20000</v>
      </c>
      <c r="D32" s="13">
        <v>17346.72</v>
      </c>
      <c r="E32" s="13"/>
      <c r="F32" s="13">
        <v>17500</v>
      </c>
      <c r="G32" s="13">
        <v>0</v>
      </c>
      <c r="H32" s="13">
        <v>25509.17</v>
      </c>
      <c r="I32" s="13">
        <v>17500</v>
      </c>
      <c r="J32" s="13"/>
      <c r="K32" s="13">
        <f>1170+7750</f>
        <v>8920</v>
      </c>
      <c r="L32" s="13"/>
      <c r="M32" s="170" t="s">
        <v>1000</v>
      </c>
    </row>
    <row r="33" spans="1:13" s="20" customFormat="1" ht="15" customHeight="1" x14ac:dyDescent="0.2">
      <c r="A33" s="11" t="s">
        <v>839</v>
      </c>
      <c r="B33" s="41" t="s">
        <v>673</v>
      </c>
      <c r="C33" s="13">
        <v>0</v>
      </c>
      <c r="D33" s="13">
        <v>0</v>
      </c>
      <c r="E33" s="13"/>
      <c r="F33" s="13">
        <v>1500</v>
      </c>
      <c r="G33" s="13">
        <v>0</v>
      </c>
      <c r="H33" s="13">
        <v>1521.83</v>
      </c>
      <c r="I33" s="13">
        <f>H33+(49.99*3)</f>
        <v>1671.8</v>
      </c>
      <c r="J33" s="13"/>
      <c r="K33" s="13">
        <v>650</v>
      </c>
      <c r="L33" s="13"/>
      <c r="M33" s="12"/>
    </row>
    <row r="34" spans="1:13" s="20" customFormat="1" ht="15" customHeight="1" x14ac:dyDescent="0.2">
      <c r="A34" s="11" t="s">
        <v>205</v>
      </c>
      <c r="B34" s="41" t="s">
        <v>206</v>
      </c>
      <c r="C34" s="13">
        <v>17500</v>
      </c>
      <c r="D34" s="13">
        <v>15459.3</v>
      </c>
      <c r="E34" s="13"/>
      <c r="F34" s="13">
        <v>5250</v>
      </c>
      <c r="G34" s="13">
        <v>0</v>
      </c>
      <c r="H34" s="13">
        <v>2251.29</v>
      </c>
      <c r="I34" s="13">
        <f>(H34/9)*12</f>
        <v>3001.72</v>
      </c>
      <c r="J34" s="13"/>
      <c r="K34" s="13">
        <v>3005</v>
      </c>
      <c r="L34" s="13"/>
      <c r="M34" s="12"/>
    </row>
    <row r="35" spans="1:13" s="20" customFormat="1" ht="15" customHeight="1" x14ac:dyDescent="0.2">
      <c r="A35" s="11" t="s">
        <v>207</v>
      </c>
      <c r="B35" s="41" t="s">
        <v>208</v>
      </c>
      <c r="C35" s="13">
        <v>85000</v>
      </c>
      <c r="D35" s="13">
        <v>74863.63</v>
      </c>
      <c r="E35" s="13"/>
      <c r="F35" s="13">
        <v>75000</v>
      </c>
      <c r="G35" s="13">
        <v>0</v>
      </c>
      <c r="H35" s="13">
        <v>109688.07</v>
      </c>
      <c r="I35" s="13">
        <v>75000</v>
      </c>
      <c r="J35" s="13"/>
      <c r="K35" s="13">
        <v>53750</v>
      </c>
      <c r="L35" s="13"/>
      <c r="M35" s="12" t="s">
        <v>998</v>
      </c>
    </row>
    <row r="36" spans="1:13" s="20" customFormat="1" ht="15" customHeight="1" x14ac:dyDescent="0.2">
      <c r="A36" s="11" t="s">
        <v>209</v>
      </c>
      <c r="B36" s="41" t="s">
        <v>210</v>
      </c>
      <c r="C36" s="13">
        <v>0</v>
      </c>
      <c r="D36" s="13">
        <v>885.71</v>
      </c>
      <c r="E36" s="13"/>
      <c r="F36" s="13">
        <v>0</v>
      </c>
      <c r="G36" s="13">
        <v>0</v>
      </c>
      <c r="H36" s="13">
        <v>0</v>
      </c>
      <c r="I36" s="13">
        <f t="shared" ref="I36:I51" si="5">(H36/9)*12</f>
        <v>0</v>
      </c>
      <c r="J36" s="13"/>
      <c r="K36" s="13">
        <v>0</v>
      </c>
      <c r="L36" s="13"/>
      <c r="M36" s="12"/>
    </row>
    <row r="37" spans="1:13" s="20" customFormat="1" ht="15" customHeight="1" x14ac:dyDescent="0.2">
      <c r="A37" s="11" t="s">
        <v>211</v>
      </c>
      <c r="B37" s="41" t="s">
        <v>212</v>
      </c>
      <c r="C37" s="13">
        <v>5500</v>
      </c>
      <c r="D37" s="13">
        <v>6642.16</v>
      </c>
      <c r="E37" s="13"/>
      <c r="F37" s="13">
        <v>6530</v>
      </c>
      <c r="G37" s="13">
        <v>0</v>
      </c>
      <c r="H37" s="13">
        <v>4084.31</v>
      </c>
      <c r="I37" s="13">
        <f t="shared" si="5"/>
        <v>5445.746666666666</v>
      </c>
      <c r="J37" s="13"/>
      <c r="K37" s="13">
        <v>6440</v>
      </c>
      <c r="L37" s="13"/>
      <c r="M37" s="12"/>
    </row>
    <row r="38" spans="1:13" s="20" customFormat="1" ht="15" customHeight="1" x14ac:dyDescent="0.2">
      <c r="A38" s="11" t="s">
        <v>213</v>
      </c>
      <c r="B38" s="41" t="s">
        <v>214</v>
      </c>
      <c r="C38" s="13">
        <v>8000</v>
      </c>
      <c r="D38" s="13">
        <v>0</v>
      </c>
      <c r="E38" s="13"/>
      <c r="F38" s="13">
        <v>0</v>
      </c>
      <c r="G38" s="13">
        <v>0</v>
      </c>
      <c r="H38" s="13">
        <v>0</v>
      </c>
      <c r="I38" s="13">
        <f t="shared" si="5"/>
        <v>0</v>
      </c>
      <c r="J38" s="13"/>
      <c r="K38" s="13">
        <v>0</v>
      </c>
      <c r="L38" s="13"/>
      <c r="M38" s="12" t="s">
        <v>215</v>
      </c>
    </row>
    <row r="39" spans="1:13" s="20" customFormat="1" ht="15" customHeight="1" x14ac:dyDescent="0.2">
      <c r="A39" s="11" t="s">
        <v>216</v>
      </c>
      <c r="B39" s="41" t="s">
        <v>217</v>
      </c>
      <c r="C39" s="13">
        <v>800</v>
      </c>
      <c r="D39" s="13">
        <v>0</v>
      </c>
      <c r="E39" s="13"/>
      <c r="F39" s="13">
        <v>0</v>
      </c>
      <c r="G39" s="13">
        <v>0</v>
      </c>
      <c r="H39" s="13">
        <v>0</v>
      </c>
      <c r="I39" s="13">
        <f t="shared" si="5"/>
        <v>0</v>
      </c>
      <c r="J39" s="13"/>
      <c r="K39" s="13">
        <v>0</v>
      </c>
      <c r="L39" s="13"/>
      <c r="M39" s="12" t="s">
        <v>218</v>
      </c>
    </row>
    <row r="40" spans="1:13" s="20" customFormat="1" ht="15" customHeight="1" x14ac:dyDescent="0.2">
      <c r="A40" s="70" t="s">
        <v>219</v>
      </c>
      <c r="B40" s="72" t="s">
        <v>220</v>
      </c>
      <c r="C40" s="23">
        <v>11000</v>
      </c>
      <c r="D40" s="23">
        <v>0</v>
      </c>
      <c r="E40" s="23"/>
      <c r="F40" s="23">
        <v>0</v>
      </c>
      <c r="G40" s="23">
        <v>0</v>
      </c>
      <c r="H40" s="23">
        <v>0</v>
      </c>
      <c r="I40" s="13">
        <f t="shared" si="5"/>
        <v>0</v>
      </c>
      <c r="J40" s="23"/>
      <c r="K40" s="13">
        <v>0</v>
      </c>
      <c r="L40" s="13"/>
      <c r="M40" s="12" t="s">
        <v>221</v>
      </c>
    </row>
    <row r="41" spans="1:13" s="20" customFormat="1" ht="15" customHeight="1" x14ac:dyDescent="0.2">
      <c r="A41" s="70" t="s">
        <v>222</v>
      </c>
      <c r="B41" s="72" t="s">
        <v>223</v>
      </c>
      <c r="C41" s="23">
        <v>2500</v>
      </c>
      <c r="D41" s="23">
        <v>3063.27</v>
      </c>
      <c r="E41" s="23"/>
      <c r="F41" s="23">
        <v>2265</v>
      </c>
      <c r="G41" s="23">
        <v>0</v>
      </c>
      <c r="H41" s="23">
        <v>2540.65</v>
      </c>
      <c r="I41" s="13">
        <f t="shared" si="5"/>
        <v>3387.5333333333338</v>
      </c>
      <c r="J41" s="23"/>
      <c r="K41" s="13">
        <v>4010</v>
      </c>
      <c r="L41" s="13"/>
      <c r="M41" s="12"/>
    </row>
    <row r="42" spans="1:13" s="20" customFormat="1" ht="15" customHeight="1" x14ac:dyDescent="0.2">
      <c r="A42" s="11" t="s">
        <v>224</v>
      </c>
      <c r="B42" s="41" t="s">
        <v>225</v>
      </c>
      <c r="C42" s="13">
        <v>5000</v>
      </c>
      <c r="D42" s="13">
        <v>3700.87</v>
      </c>
      <c r="E42" s="13"/>
      <c r="F42" s="13">
        <v>3565</v>
      </c>
      <c r="G42" s="13">
        <v>0</v>
      </c>
      <c r="H42" s="13">
        <v>4323.4399999999996</v>
      </c>
      <c r="I42" s="13">
        <f t="shared" si="5"/>
        <v>5764.5866666666661</v>
      </c>
      <c r="J42" s="13"/>
      <c r="K42" s="13">
        <v>6470</v>
      </c>
      <c r="L42" s="13"/>
      <c r="M42" s="12"/>
    </row>
    <row r="43" spans="1:13" s="20" customFormat="1" ht="15" customHeight="1" x14ac:dyDescent="0.2">
      <c r="A43" s="11" t="s">
        <v>226</v>
      </c>
      <c r="B43" s="41" t="s">
        <v>227</v>
      </c>
      <c r="C43" s="13">
        <v>7500</v>
      </c>
      <c r="D43" s="13">
        <v>8335.73</v>
      </c>
      <c r="E43" s="13"/>
      <c r="F43" s="13">
        <v>9370</v>
      </c>
      <c r="G43" s="13">
        <v>0</v>
      </c>
      <c r="H43" s="13">
        <v>4216.32</v>
      </c>
      <c r="I43" s="13">
        <f t="shared" si="5"/>
        <v>5621.7599999999993</v>
      </c>
      <c r="J43" s="13"/>
      <c r="K43" s="13">
        <v>6650</v>
      </c>
      <c r="L43" s="13"/>
      <c r="M43" s="12"/>
    </row>
    <row r="44" spans="1:13" s="20" customFormat="1" ht="15" customHeight="1" x14ac:dyDescent="0.2">
      <c r="A44" s="70" t="s">
        <v>228</v>
      </c>
      <c r="B44" s="72" t="s">
        <v>229</v>
      </c>
      <c r="C44" s="23">
        <v>2000</v>
      </c>
      <c r="D44" s="23">
        <v>1862.27</v>
      </c>
      <c r="E44" s="23"/>
      <c r="F44" s="23">
        <v>1470</v>
      </c>
      <c r="G44" s="23">
        <v>0</v>
      </c>
      <c r="H44" s="23">
        <v>1418.72</v>
      </c>
      <c r="I44" s="13">
        <f t="shared" si="5"/>
        <v>1891.6266666666666</v>
      </c>
      <c r="J44" s="23"/>
      <c r="K44" s="13">
        <v>2240</v>
      </c>
      <c r="L44" s="13"/>
      <c r="M44" s="12"/>
    </row>
    <row r="45" spans="1:13" s="20" customFormat="1" ht="15" customHeight="1" x14ac:dyDescent="0.2">
      <c r="A45" s="70" t="s">
        <v>230</v>
      </c>
      <c r="B45" s="72" t="s">
        <v>231</v>
      </c>
      <c r="C45" s="23">
        <v>2000</v>
      </c>
      <c r="D45" s="23">
        <v>0</v>
      </c>
      <c r="E45" s="23"/>
      <c r="F45" s="23">
        <v>0</v>
      </c>
      <c r="G45" s="23">
        <v>0</v>
      </c>
      <c r="H45" s="23">
        <v>0</v>
      </c>
      <c r="I45" s="13">
        <f t="shared" si="5"/>
        <v>0</v>
      </c>
      <c r="J45" s="23"/>
      <c r="K45" s="13">
        <v>0</v>
      </c>
      <c r="L45" s="13"/>
      <c r="M45" s="12" t="s">
        <v>215</v>
      </c>
    </row>
    <row r="46" spans="1:13" s="20" customFormat="1" ht="15" customHeight="1" x14ac:dyDescent="0.2">
      <c r="A46" s="70" t="s">
        <v>232</v>
      </c>
      <c r="B46" s="72" t="s">
        <v>233</v>
      </c>
      <c r="C46" s="23">
        <v>1000</v>
      </c>
      <c r="D46" s="23">
        <v>0</v>
      </c>
      <c r="E46" s="23"/>
      <c r="F46" s="23">
        <v>0</v>
      </c>
      <c r="G46" s="23">
        <v>0</v>
      </c>
      <c r="H46" s="23">
        <v>0</v>
      </c>
      <c r="I46" s="13">
        <f t="shared" si="5"/>
        <v>0</v>
      </c>
      <c r="J46" s="23"/>
      <c r="K46" s="13">
        <v>0</v>
      </c>
      <c r="L46" s="13"/>
      <c r="M46" s="12" t="s">
        <v>218</v>
      </c>
    </row>
    <row r="47" spans="1:13" s="20" customFormat="1" ht="15" customHeight="1" x14ac:dyDescent="0.2">
      <c r="A47" s="70" t="s">
        <v>234</v>
      </c>
      <c r="B47" s="72" t="s">
        <v>235</v>
      </c>
      <c r="C47" s="23">
        <v>3000</v>
      </c>
      <c r="D47" s="23">
        <v>0</v>
      </c>
      <c r="E47" s="23"/>
      <c r="F47" s="23">
        <v>0</v>
      </c>
      <c r="G47" s="23">
        <v>0</v>
      </c>
      <c r="H47" s="23">
        <v>0</v>
      </c>
      <c r="I47" s="13">
        <f t="shared" si="5"/>
        <v>0</v>
      </c>
      <c r="J47" s="23"/>
      <c r="K47" s="13">
        <v>0</v>
      </c>
      <c r="L47" s="13"/>
      <c r="M47" s="12" t="s">
        <v>221</v>
      </c>
    </row>
    <row r="48" spans="1:13" s="20" customFormat="1" ht="15" customHeight="1" x14ac:dyDescent="0.2">
      <c r="A48" s="11" t="s">
        <v>236</v>
      </c>
      <c r="B48" s="41" t="s">
        <v>237</v>
      </c>
      <c r="C48" s="13">
        <v>5000</v>
      </c>
      <c r="D48" s="13">
        <v>3061.5</v>
      </c>
      <c r="E48" s="13"/>
      <c r="F48" s="13">
        <v>119</v>
      </c>
      <c r="G48" s="13">
        <v>0</v>
      </c>
      <c r="H48" s="13">
        <v>226</v>
      </c>
      <c r="I48" s="13">
        <f t="shared" si="5"/>
        <v>301.33333333333331</v>
      </c>
      <c r="J48" s="13"/>
      <c r="K48" s="23">
        <v>350</v>
      </c>
      <c r="L48" s="23"/>
      <c r="M48" s="12"/>
    </row>
    <row r="49" spans="1:15" s="20" customFormat="1" ht="15" customHeight="1" x14ac:dyDescent="0.2">
      <c r="A49" s="11" t="s">
        <v>840</v>
      </c>
      <c r="B49" s="41" t="s">
        <v>841</v>
      </c>
      <c r="C49" s="13">
        <v>0</v>
      </c>
      <c r="D49" s="13">
        <v>845</v>
      </c>
      <c r="E49" s="13"/>
      <c r="F49" s="13">
        <v>0</v>
      </c>
      <c r="G49" s="13">
        <v>0</v>
      </c>
      <c r="H49" s="13">
        <v>0</v>
      </c>
      <c r="I49" s="13">
        <f t="shared" si="5"/>
        <v>0</v>
      </c>
      <c r="J49" s="13"/>
      <c r="K49" s="23">
        <v>0</v>
      </c>
      <c r="L49" s="23"/>
      <c r="M49" s="12"/>
    </row>
    <row r="50" spans="1:15" s="20" customFormat="1" ht="15" customHeight="1" x14ac:dyDescent="0.2">
      <c r="A50" s="11" t="s">
        <v>238</v>
      </c>
      <c r="B50" s="41" t="s">
        <v>239</v>
      </c>
      <c r="C50" s="13">
        <v>6000</v>
      </c>
      <c r="D50" s="13">
        <v>7503.53</v>
      </c>
      <c r="E50" s="13"/>
      <c r="F50" s="13">
        <v>1810</v>
      </c>
      <c r="G50" s="13">
        <v>0</v>
      </c>
      <c r="H50" s="13">
        <v>1766.31</v>
      </c>
      <c r="I50" s="13">
        <f t="shared" si="5"/>
        <v>2355.08</v>
      </c>
      <c r="J50" s="13"/>
      <c r="K50" s="13">
        <v>2450</v>
      </c>
      <c r="L50" s="13"/>
      <c r="M50" s="12"/>
    </row>
    <row r="51" spans="1:15" s="20" customFormat="1" ht="15" customHeight="1" x14ac:dyDescent="0.2">
      <c r="A51" s="11" t="s">
        <v>240</v>
      </c>
      <c r="B51" s="41" t="s">
        <v>241</v>
      </c>
      <c r="C51" s="13">
        <v>2400</v>
      </c>
      <c r="D51" s="13">
        <v>888.37</v>
      </c>
      <c r="E51" s="13"/>
      <c r="F51" s="13">
        <v>1310</v>
      </c>
      <c r="G51" s="13">
        <v>0</v>
      </c>
      <c r="H51" s="13">
        <v>1145.75</v>
      </c>
      <c r="I51" s="13">
        <f t="shared" si="5"/>
        <v>1527.6666666666667</v>
      </c>
      <c r="J51" s="13"/>
      <c r="K51" s="13">
        <v>1810</v>
      </c>
      <c r="L51" s="13"/>
      <c r="M51" s="12"/>
    </row>
    <row r="52" spans="1:15" s="20" customFormat="1" ht="15" customHeight="1" x14ac:dyDescent="0.2">
      <c r="A52" s="11" t="s">
        <v>242</v>
      </c>
      <c r="B52" s="41" t="s">
        <v>243</v>
      </c>
      <c r="C52" s="13">
        <v>1600</v>
      </c>
      <c r="D52" s="13">
        <v>4302.5</v>
      </c>
      <c r="E52" s="13"/>
      <c r="F52" s="13">
        <v>2500</v>
      </c>
      <c r="G52" s="13">
        <v>0</v>
      </c>
      <c r="H52" s="13">
        <v>4418.78</v>
      </c>
      <c r="I52" s="13">
        <v>4418.78</v>
      </c>
      <c r="J52" s="13"/>
      <c r="K52" s="13">
        <v>5245</v>
      </c>
      <c r="L52" s="13"/>
      <c r="M52" s="12" t="s">
        <v>244</v>
      </c>
    </row>
    <row r="53" spans="1:15" s="20" customFormat="1" ht="15" customHeight="1" x14ac:dyDescent="0.2">
      <c r="A53" s="11" t="s">
        <v>245</v>
      </c>
      <c r="B53" s="41" t="s">
        <v>246</v>
      </c>
      <c r="C53" s="13">
        <v>8100</v>
      </c>
      <c r="D53" s="13">
        <v>644.55999999999995</v>
      </c>
      <c r="E53" s="13"/>
      <c r="F53" s="13">
        <v>380</v>
      </c>
      <c r="G53" s="13">
        <v>0</v>
      </c>
      <c r="H53" s="13">
        <v>191.29</v>
      </c>
      <c r="I53" s="13">
        <f>(H53/9)*12</f>
        <v>255.05333333333334</v>
      </c>
      <c r="J53" s="13"/>
      <c r="K53" s="13">
        <v>300</v>
      </c>
      <c r="L53" s="13"/>
      <c r="M53" s="12"/>
    </row>
    <row r="54" spans="1:15" s="20" customFormat="1" ht="15" customHeight="1" x14ac:dyDescent="0.2">
      <c r="A54" s="11" t="s">
        <v>247</v>
      </c>
      <c r="B54" s="41" t="s">
        <v>248</v>
      </c>
      <c r="C54" s="13">
        <v>30000</v>
      </c>
      <c r="D54" s="13">
        <v>25061</v>
      </c>
      <c r="E54" s="13"/>
      <c r="F54" s="13">
        <v>25900</v>
      </c>
      <c r="G54" s="13">
        <v>0</v>
      </c>
      <c r="H54" s="13">
        <v>8729</v>
      </c>
      <c r="I54" s="13">
        <f>(H54/9)*12</f>
        <v>11638.666666666668</v>
      </c>
      <c r="J54" s="13"/>
      <c r="K54" s="13">
        <v>15000</v>
      </c>
      <c r="L54" s="13"/>
      <c r="M54" s="12"/>
    </row>
    <row r="55" spans="1:15" s="20" customFormat="1" ht="25.5" x14ac:dyDescent="0.2">
      <c r="A55" s="11" t="s">
        <v>249</v>
      </c>
      <c r="B55" s="41" t="s">
        <v>250</v>
      </c>
      <c r="C55" s="13">
        <v>1500</v>
      </c>
      <c r="D55" s="13">
        <v>1215</v>
      </c>
      <c r="E55" s="13"/>
      <c r="F55" s="13">
        <v>1400</v>
      </c>
      <c r="G55" s="13">
        <v>0</v>
      </c>
      <c r="H55" s="13">
        <v>1039.5</v>
      </c>
      <c r="I55" s="13">
        <f>H55+6000</f>
        <v>7039.5</v>
      </c>
      <c r="J55" s="13"/>
      <c r="K55" s="13">
        <v>800</v>
      </c>
      <c r="L55" s="13"/>
      <c r="M55" s="22" t="s">
        <v>1006</v>
      </c>
    </row>
    <row r="56" spans="1:15" s="20" customFormat="1" ht="15" customHeight="1" x14ac:dyDescent="0.2">
      <c r="A56" s="11" t="s">
        <v>845</v>
      </c>
      <c r="B56" s="41" t="s">
        <v>700</v>
      </c>
      <c r="C56" s="13">
        <v>0</v>
      </c>
      <c r="D56" s="13">
        <v>0</v>
      </c>
      <c r="E56" s="13"/>
      <c r="F56" s="13">
        <v>0</v>
      </c>
      <c r="G56" s="13">
        <v>0</v>
      </c>
      <c r="H56" s="13">
        <v>6365.63</v>
      </c>
      <c r="I56" s="13">
        <f>(H56/9)*12</f>
        <v>8487.5066666666662</v>
      </c>
      <c r="J56" s="13"/>
      <c r="K56" s="13">
        <v>1000</v>
      </c>
      <c r="L56" s="13"/>
      <c r="M56" s="12" t="s">
        <v>1007</v>
      </c>
    </row>
    <row r="57" spans="1:15" s="20" customFormat="1" ht="15.75" customHeight="1" thickBot="1" x14ac:dyDescent="0.25">
      <c r="A57" s="185" t="s">
        <v>780</v>
      </c>
      <c r="B57" s="185"/>
      <c r="C57" s="17">
        <f>SUM(C29:C56)</f>
        <v>241480</v>
      </c>
      <c r="D57" s="17">
        <f>SUM(D29:D56)</f>
        <v>188309.58000000002</v>
      </c>
      <c r="E57" s="18"/>
      <c r="F57" s="17">
        <f>SUM(F29:F56)</f>
        <v>169764</v>
      </c>
      <c r="G57" s="17">
        <f>SUM(G29:G56)</f>
        <v>0</v>
      </c>
      <c r="H57" s="17">
        <f>SUM(H29:H56)</f>
        <v>187480.90000000002</v>
      </c>
      <c r="I57" s="17">
        <f>SUM(I29:I56)</f>
        <v>166034.8133333333</v>
      </c>
      <c r="J57" s="18"/>
      <c r="K57" s="17">
        <f>SUM(K29:K56)</f>
        <v>133460</v>
      </c>
      <c r="L57" s="18"/>
      <c r="M57" s="19"/>
    </row>
    <row r="58" spans="1:15" s="20" customFormat="1" ht="15" customHeight="1" thickTop="1" x14ac:dyDescent="0.2">
      <c r="A58" s="11"/>
      <c r="B58" s="11"/>
      <c r="C58" s="28"/>
      <c r="D58" s="28"/>
      <c r="E58" s="28"/>
      <c r="F58" s="28"/>
      <c r="G58" s="28"/>
      <c r="H58" s="28"/>
      <c r="I58" s="56"/>
      <c r="J58" s="28"/>
      <c r="K58" s="28"/>
      <c r="L58" s="28"/>
      <c r="M58" s="13"/>
    </row>
    <row r="59" spans="1:15" s="7" customFormat="1" ht="18.75" x14ac:dyDescent="0.3">
      <c r="A59" s="189" t="s">
        <v>771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</row>
    <row r="60" spans="1:15" s="7" customFormat="1" ht="18.75" x14ac:dyDescent="0.3">
      <c r="A60" s="189" t="s">
        <v>772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</row>
    <row r="61" spans="1:15" s="7" customFormat="1" ht="18.75" x14ac:dyDescent="0.3">
      <c r="A61" s="189" t="s">
        <v>844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</row>
    <row r="62" spans="1:15" s="9" customFormat="1" ht="50.1" customHeight="1" x14ac:dyDescent="0.25">
      <c r="A62" s="190"/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8"/>
      <c r="O62" s="8"/>
    </row>
    <row r="63" spans="1:15" s="20" customFormat="1" ht="15.75" customHeight="1" x14ac:dyDescent="0.2">
      <c r="A63" s="183" t="s">
        <v>835</v>
      </c>
      <c r="B63" s="183"/>
      <c r="C63" s="191">
        <v>2020</v>
      </c>
      <c r="D63" s="191"/>
      <c r="E63" s="45"/>
      <c r="F63" s="191">
        <v>2021</v>
      </c>
      <c r="G63" s="191"/>
      <c r="H63" s="191"/>
      <c r="I63" s="191"/>
      <c r="J63" s="46"/>
      <c r="K63" s="47" t="s">
        <v>650</v>
      </c>
      <c r="L63" s="47"/>
      <c r="M63" s="192" t="s">
        <v>795</v>
      </c>
    </row>
    <row r="64" spans="1:15" s="20" customFormat="1" ht="12.75" x14ac:dyDescent="0.2">
      <c r="A64" s="183"/>
      <c r="B64" s="183"/>
      <c r="C64" s="48" t="s">
        <v>1</v>
      </c>
      <c r="D64" s="48" t="s">
        <v>653</v>
      </c>
      <c r="E64" s="49"/>
      <c r="F64" s="48" t="s">
        <v>1</v>
      </c>
      <c r="G64" s="48" t="s">
        <v>2</v>
      </c>
      <c r="H64" s="48" t="s">
        <v>954</v>
      </c>
      <c r="I64" s="48" t="s">
        <v>3</v>
      </c>
      <c r="J64" s="49"/>
      <c r="K64" s="50" t="s">
        <v>4</v>
      </c>
      <c r="L64" s="50"/>
      <c r="M64" s="192"/>
    </row>
    <row r="65" spans="1:13" s="9" customFormat="1" ht="24.95" customHeight="1" x14ac:dyDescent="0.25">
      <c r="A65" s="194" t="s">
        <v>0</v>
      </c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</row>
    <row r="66" spans="1:13" s="20" customFormat="1" ht="15" customHeight="1" x14ac:dyDescent="0.2">
      <c r="A66" s="186" t="s">
        <v>782</v>
      </c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</row>
    <row r="67" spans="1:13" s="20" customFormat="1" ht="15" customHeight="1" x14ac:dyDescent="0.2">
      <c r="A67" s="11" t="s">
        <v>251</v>
      </c>
      <c r="B67" s="41" t="s">
        <v>252</v>
      </c>
      <c r="C67" s="13">
        <v>5500</v>
      </c>
      <c r="D67" s="13">
        <v>7322.36</v>
      </c>
      <c r="E67" s="13"/>
      <c r="F67" s="13">
        <v>5500</v>
      </c>
      <c r="G67" s="13">
        <v>0</v>
      </c>
      <c r="H67" s="13">
        <v>3599.15</v>
      </c>
      <c r="I67" s="13">
        <f>(H67/9)*12</f>
        <v>4798.8666666666668</v>
      </c>
      <c r="J67" s="13"/>
      <c r="K67" s="13">
        <v>5500</v>
      </c>
      <c r="L67" s="13"/>
      <c r="M67" s="12"/>
    </row>
    <row r="68" spans="1:13" s="20" customFormat="1" ht="15" customHeight="1" x14ac:dyDescent="0.2">
      <c r="A68" s="11" t="s">
        <v>253</v>
      </c>
      <c r="B68" s="41" t="s">
        <v>254</v>
      </c>
      <c r="C68" s="13">
        <v>3000</v>
      </c>
      <c r="D68" s="13">
        <v>2309.38</v>
      </c>
      <c r="E68" s="13"/>
      <c r="F68" s="13">
        <v>2600</v>
      </c>
      <c r="G68" s="13">
        <v>0</v>
      </c>
      <c r="H68" s="13">
        <v>790.14</v>
      </c>
      <c r="I68" s="13">
        <f>(H68/9)*12</f>
        <v>1053.52</v>
      </c>
      <c r="J68" s="13"/>
      <c r="K68" s="13">
        <v>2600</v>
      </c>
      <c r="L68" s="13"/>
      <c r="M68" s="12"/>
    </row>
    <row r="69" spans="1:13" s="20" customFormat="1" ht="15" customHeight="1" x14ac:dyDescent="0.2">
      <c r="A69" s="11" t="s">
        <v>255</v>
      </c>
      <c r="B69" s="41" t="s">
        <v>256</v>
      </c>
      <c r="C69" s="13">
        <v>100</v>
      </c>
      <c r="D69" s="13">
        <v>288.31</v>
      </c>
      <c r="E69" s="13"/>
      <c r="F69" s="13">
        <v>250</v>
      </c>
      <c r="G69" s="13">
        <v>0</v>
      </c>
      <c r="H69" s="13">
        <v>0</v>
      </c>
      <c r="I69" s="13">
        <v>250</v>
      </c>
      <c r="J69" s="13"/>
      <c r="K69" s="13">
        <v>250</v>
      </c>
      <c r="L69" s="13"/>
      <c r="M69" s="12"/>
    </row>
    <row r="70" spans="1:13" s="20" customFormat="1" ht="15" customHeight="1" x14ac:dyDescent="0.2">
      <c r="A70" s="11" t="s">
        <v>846</v>
      </c>
      <c r="B70" s="41" t="s">
        <v>847</v>
      </c>
      <c r="C70" s="13">
        <v>0</v>
      </c>
      <c r="D70" s="13">
        <v>0</v>
      </c>
      <c r="E70" s="13"/>
      <c r="F70" s="13">
        <v>0</v>
      </c>
      <c r="G70" s="13">
        <v>0</v>
      </c>
      <c r="H70" s="13">
        <v>3494.22</v>
      </c>
      <c r="I70" s="13">
        <f>H70</f>
        <v>3494.22</v>
      </c>
      <c r="J70" s="13"/>
      <c r="K70" s="13">
        <v>0</v>
      </c>
      <c r="L70" s="13"/>
      <c r="M70" s="12"/>
    </row>
    <row r="71" spans="1:13" s="20" customFormat="1" ht="15.75" customHeight="1" thickBot="1" x14ac:dyDescent="0.25">
      <c r="A71" s="185" t="s">
        <v>783</v>
      </c>
      <c r="B71" s="185"/>
      <c r="C71" s="17">
        <f>SUM(C67:C70)</f>
        <v>8600</v>
      </c>
      <c r="D71" s="17">
        <f>SUM(D67:D70)</f>
        <v>9920.0499999999993</v>
      </c>
      <c r="E71" s="18"/>
      <c r="F71" s="17">
        <f>SUM(F67:F70)</f>
        <v>8350</v>
      </c>
      <c r="G71" s="17">
        <f>SUM(G67:G70)</f>
        <v>0</v>
      </c>
      <c r="H71" s="17">
        <f>SUM(H67:H70)</f>
        <v>7883.51</v>
      </c>
      <c r="I71" s="17">
        <f>SUM(I67:I70)</f>
        <v>9596.6066666666666</v>
      </c>
      <c r="J71" s="18"/>
      <c r="K71" s="17">
        <f>SUM(K67:K70)</f>
        <v>8350</v>
      </c>
      <c r="L71" s="18"/>
      <c r="M71" s="19"/>
    </row>
    <row r="72" spans="1:13" s="20" customFormat="1" ht="15" customHeight="1" thickTop="1" x14ac:dyDescent="0.2">
      <c r="A72" s="11"/>
      <c r="B72" s="11"/>
      <c r="C72" s="28"/>
      <c r="D72" s="28"/>
      <c r="E72" s="28"/>
      <c r="F72" s="28"/>
      <c r="G72" s="28"/>
      <c r="H72" s="28"/>
      <c r="I72" s="56"/>
      <c r="J72" s="28"/>
      <c r="K72" s="28"/>
      <c r="L72" s="28"/>
      <c r="M72" s="13"/>
    </row>
    <row r="73" spans="1:13" s="20" customFormat="1" ht="15" customHeight="1" x14ac:dyDescent="0.2">
      <c r="A73" s="186" t="s">
        <v>784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</row>
    <row r="74" spans="1:13" s="20" customFormat="1" ht="15" customHeight="1" x14ac:dyDescent="0.2">
      <c r="A74" s="11" t="s">
        <v>257</v>
      </c>
      <c r="B74" s="41" t="s">
        <v>258</v>
      </c>
      <c r="C74" s="13">
        <v>0</v>
      </c>
      <c r="D74" s="13">
        <v>0</v>
      </c>
      <c r="E74" s="13"/>
      <c r="F74" s="13">
        <v>1000</v>
      </c>
      <c r="G74" s="13">
        <v>0</v>
      </c>
      <c r="H74" s="13">
        <v>2719.45</v>
      </c>
      <c r="I74" s="23">
        <v>2719.45</v>
      </c>
      <c r="J74" s="13"/>
      <c r="K74" s="13">
        <v>1000</v>
      </c>
      <c r="L74" s="13"/>
      <c r="M74" s="13"/>
    </row>
    <row r="75" spans="1:13" s="20" customFormat="1" ht="15" customHeight="1" x14ac:dyDescent="0.2">
      <c r="A75" s="11" t="s">
        <v>842</v>
      </c>
      <c r="B75" s="41" t="s">
        <v>486</v>
      </c>
      <c r="C75" s="13">
        <v>0</v>
      </c>
      <c r="D75" s="13">
        <v>0</v>
      </c>
      <c r="E75" s="13"/>
      <c r="F75" s="13">
        <v>0</v>
      </c>
      <c r="G75" s="13">
        <v>0</v>
      </c>
      <c r="H75" s="13">
        <v>213</v>
      </c>
      <c r="I75" s="13">
        <v>213</v>
      </c>
      <c r="J75" s="13"/>
      <c r="K75" s="13">
        <v>500</v>
      </c>
      <c r="L75" s="13"/>
      <c r="M75" s="12"/>
    </row>
    <row r="76" spans="1:13" s="20" customFormat="1" ht="15" customHeight="1" x14ac:dyDescent="0.2">
      <c r="A76" s="11" t="s">
        <v>259</v>
      </c>
      <c r="B76" s="41" t="s">
        <v>260</v>
      </c>
      <c r="C76" s="13">
        <v>1500</v>
      </c>
      <c r="D76" s="13">
        <v>290</v>
      </c>
      <c r="E76" s="13"/>
      <c r="F76" s="13">
        <v>500</v>
      </c>
      <c r="G76" s="13">
        <v>0</v>
      </c>
      <c r="H76" s="13">
        <v>307.93</v>
      </c>
      <c r="I76" s="13">
        <v>307.93</v>
      </c>
      <c r="J76" s="13"/>
      <c r="K76" s="13">
        <v>500</v>
      </c>
      <c r="L76" s="13"/>
      <c r="M76" s="12"/>
    </row>
    <row r="77" spans="1:13" s="20" customFormat="1" ht="15.75" customHeight="1" thickBot="1" x14ac:dyDescent="0.25">
      <c r="A77" s="185" t="s">
        <v>785</v>
      </c>
      <c r="B77" s="185"/>
      <c r="C77" s="17">
        <f>SUM(C74:C76)</f>
        <v>1500</v>
      </c>
      <c r="D77" s="17">
        <f t="shared" ref="D77:K77" si="6">SUM(D74:D76)</f>
        <v>290</v>
      </c>
      <c r="E77" s="18"/>
      <c r="F77" s="17">
        <f t="shared" si="6"/>
        <v>1500</v>
      </c>
      <c r="G77" s="17">
        <f t="shared" si="6"/>
        <v>0</v>
      </c>
      <c r="H77" s="17">
        <f t="shared" si="6"/>
        <v>3240.3799999999997</v>
      </c>
      <c r="I77" s="17">
        <f t="shared" si="6"/>
        <v>3240.3799999999997</v>
      </c>
      <c r="J77" s="18"/>
      <c r="K77" s="17">
        <f t="shared" si="6"/>
        <v>2000</v>
      </c>
      <c r="L77" s="18"/>
      <c r="M77" s="19"/>
    </row>
    <row r="78" spans="1:13" s="20" customFormat="1" ht="15" customHeight="1" thickTop="1" x14ac:dyDescent="0.2">
      <c r="A78" s="11"/>
      <c r="B78" s="11"/>
      <c r="C78" s="28"/>
      <c r="D78" s="28"/>
      <c r="E78" s="28"/>
      <c r="F78" s="28"/>
      <c r="G78" s="28"/>
      <c r="H78" s="28"/>
      <c r="I78" s="56"/>
      <c r="J78" s="28"/>
      <c r="K78" s="38"/>
      <c r="L78" s="38"/>
      <c r="M78" s="12"/>
    </row>
    <row r="79" spans="1:13" s="20" customFormat="1" ht="15" customHeight="1" x14ac:dyDescent="0.2">
      <c r="A79" s="186" t="s">
        <v>786</v>
      </c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</row>
    <row r="80" spans="1:13" s="20" customFormat="1" ht="15" customHeight="1" x14ac:dyDescent="0.2">
      <c r="A80" s="11" t="s">
        <v>261</v>
      </c>
      <c r="B80" s="41" t="s">
        <v>262</v>
      </c>
      <c r="C80" s="13">
        <v>3500</v>
      </c>
      <c r="D80" s="13">
        <v>4216.03</v>
      </c>
      <c r="E80" s="13"/>
      <c r="F80" s="13">
        <v>2850</v>
      </c>
      <c r="G80" s="13">
        <v>0</v>
      </c>
      <c r="H80" s="13">
        <v>2020.3</v>
      </c>
      <c r="I80" s="13">
        <f>(H80/9)*12</f>
        <v>2693.7333333333331</v>
      </c>
      <c r="J80" s="13"/>
      <c r="K80" s="13">
        <v>800</v>
      </c>
      <c r="L80" s="13"/>
      <c r="M80" s="12"/>
    </row>
    <row r="81" spans="1:13" s="20" customFormat="1" ht="15" customHeight="1" x14ac:dyDescent="0.2">
      <c r="A81" s="11" t="s">
        <v>848</v>
      </c>
      <c r="B81" s="41" t="s">
        <v>849</v>
      </c>
      <c r="C81" s="13">
        <v>0</v>
      </c>
      <c r="D81" s="13">
        <v>0</v>
      </c>
      <c r="E81" s="13"/>
      <c r="F81" s="13">
        <v>0</v>
      </c>
      <c r="G81" s="13">
        <v>0</v>
      </c>
      <c r="H81" s="13">
        <v>1240.78</v>
      </c>
      <c r="I81" s="13">
        <f>H81</f>
        <v>1240.78</v>
      </c>
      <c r="J81" s="13"/>
      <c r="K81" s="13">
        <v>0</v>
      </c>
      <c r="L81" s="13"/>
      <c r="M81" s="12"/>
    </row>
    <row r="82" spans="1:13" s="20" customFormat="1" ht="15.75" customHeight="1" thickBot="1" x14ac:dyDescent="0.25">
      <c r="A82" s="185" t="s">
        <v>787</v>
      </c>
      <c r="B82" s="185"/>
      <c r="C82" s="17">
        <f>SUM(C80:C81)</f>
        <v>3500</v>
      </c>
      <c r="D82" s="17">
        <f t="shared" ref="D82" si="7">SUM(D80:D81)</f>
        <v>4216.03</v>
      </c>
      <c r="E82" s="18"/>
      <c r="F82" s="17">
        <f>SUM(F80:F81)</f>
        <v>2850</v>
      </c>
      <c r="G82" s="17">
        <f t="shared" ref="G82:I82" si="8">SUM(G80:G81)</f>
        <v>0</v>
      </c>
      <c r="H82" s="17">
        <f t="shared" si="8"/>
        <v>3261.08</v>
      </c>
      <c r="I82" s="17">
        <f t="shared" si="8"/>
        <v>3934.5133333333333</v>
      </c>
      <c r="J82" s="18"/>
      <c r="K82" s="17">
        <f>SUM(K80:K81)</f>
        <v>800</v>
      </c>
      <c r="L82" s="18"/>
      <c r="M82" s="19"/>
    </row>
    <row r="83" spans="1:13" s="20" customFormat="1" ht="15" customHeight="1" thickTop="1" x14ac:dyDescent="0.2">
      <c r="A83" s="11"/>
      <c r="B83" s="11"/>
      <c r="C83" s="71"/>
      <c r="D83" s="71"/>
      <c r="E83" s="14"/>
      <c r="F83" s="71"/>
      <c r="G83" s="71"/>
      <c r="H83" s="71"/>
      <c r="I83" s="71"/>
      <c r="J83" s="14"/>
      <c r="K83" s="71"/>
      <c r="L83" s="14"/>
      <c r="M83" s="12"/>
    </row>
    <row r="84" spans="1:13" s="20" customFormat="1" ht="15" customHeight="1" x14ac:dyDescent="0.2">
      <c r="A84" s="186" t="s">
        <v>791</v>
      </c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</row>
    <row r="85" spans="1:13" s="20" customFormat="1" ht="25.5" x14ac:dyDescent="0.2">
      <c r="A85" s="11" t="s">
        <v>263</v>
      </c>
      <c r="B85" s="41" t="s">
        <v>264</v>
      </c>
      <c r="C85" s="13">
        <v>2000</v>
      </c>
      <c r="D85" s="13">
        <v>0</v>
      </c>
      <c r="E85" s="13"/>
      <c r="F85" s="13">
        <v>0</v>
      </c>
      <c r="G85" s="13">
        <v>0</v>
      </c>
      <c r="H85" s="13">
        <v>1474.85</v>
      </c>
      <c r="I85" s="23">
        <f>H85*2</f>
        <v>2949.7</v>
      </c>
      <c r="J85" s="13"/>
      <c r="K85" s="13">
        <v>3000</v>
      </c>
      <c r="L85" s="13"/>
      <c r="M85" s="22" t="s">
        <v>850</v>
      </c>
    </row>
    <row r="86" spans="1:13" s="20" customFormat="1" ht="15.75" customHeight="1" thickBot="1" x14ac:dyDescent="0.25">
      <c r="A86" s="185" t="s">
        <v>792</v>
      </c>
      <c r="B86" s="185"/>
      <c r="C86" s="17">
        <f>SUM(C85)</f>
        <v>2000</v>
      </c>
      <c r="D86" s="17">
        <f t="shared" ref="D86:K86" si="9">SUM(D85)</f>
        <v>0</v>
      </c>
      <c r="E86" s="18"/>
      <c r="F86" s="17">
        <f t="shared" si="9"/>
        <v>0</v>
      </c>
      <c r="G86" s="17">
        <f t="shared" si="9"/>
        <v>0</v>
      </c>
      <c r="H86" s="17">
        <f t="shared" si="9"/>
        <v>1474.85</v>
      </c>
      <c r="I86" s="17">
        <f t="shared" si="9"/>
        <v>2949.7</v>
      </c>
      <c r="J86" s="18"/>
      <c r="K86" s="17">
        <f t="shared" si="9"/>
        <v>3000</v>
      </c>
      <c r="L86" s="18"/>
      <c r="M86" s="19"/>
    </row>
    <row r="87" spans="1:13" s="20" customFormat="1" ht="15" customHeight="1" thickTop="1" x14ac:dyDescent="0.2">
      <c r="A87" s="11"/>
      <c r="B87" s="11"/>
      <c r="C87" s="71"/>
      <c r="D87" s="71"/>
      <c r="E87" s="14"/>
      <c r="F87" s="71"/>
      <c r="G87" s="71"/>
      <c r="H87" s="71"/>
      <c r="I87" s="71"/>
      <c r="J87" s="14"/>
      <c r="K87" s="71"/>
      <c r="L87" s="14"/>
      <c r="M87" s="12"/>
    </row>
    <row r="88" spans="1:13" s="20" customFormat="1" ht="15" customHeight="1" x14ac:dyDescent="0.2">
      <c r="A88" s="186" t="s">
        <v>836</v>
      </c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</row>
    <row r="89" spans="1:13" s="20" customFormat="1" ht="15" customHeight="1" x14ac:dyDescent="0.2">
      <c r="A89" s="11" t="s">
        <v>265</v>
      </c>
      <c r="B89" s="41" t="s">
        <v>266</v>
      </c>
      <c r="C89" s="13">
        <v>23878</v>
      </c>
      <c r="D89" s="13">
        <v>23982.06</v>
      </c>
      <c r="E89" s="13"/>
      <c r="F89" s="13">
        <v>0</v>
      </c>
      <c r="G89" s="13">
        <v>0</v>
      </c>
      <c r="H89" s="13">
        <v>0</v>
      </c>
      <c r="I89" s="23">
        <v>0</v>
      </c>
      <c r="J89" s="13"/>
      <c r="K89" s="13">
        <v>0</v>
      </c>
      <c r="L89" s="14"/>
      <c r="M89" s="12"/>
    </row>
    <row r="90" spans="1:13" s="20" customFormat="1" ht="15.75" customHeight="1" thickBot="1" x14ac:dyDescent="0.25">
      <c r="A90" s="185" t="s">
        <v>837</v>
      </c>
      <c r="B90" s="185"/>
      <c r="C90" s="17">
        <f>SUM(C89)</f>
        <v>23878</v>
      </c>
      <c r="D90" s="17">
        <f t="shared" ref="D90:K90" si="10">SUM(D89)</f>
        <v>23982.06</v>
      </c>
      <c r="E90" s="18"/>
      <c r="F90" s="17">
        <f t="shared" si="10"/>
        <v>0</v>
      </c>
      <c r="G90" s="17">
        <f t="shared" si="10"/>
        <v>0</v>
      </c>
      <c r="H90" s="17">
        <f t="shared" si="10"/>
        <v>0</v>
      </c>
      <c r="I90" s="17">
        <f t="shared" si="10"/>
        <v>0</v>
      </c>
      <c r="J90" s="18"/>
      <c r="K90" s="17">
        <f t="shared" si="10"/>
        <v>0</v>
      </c>
      <c r="L90" s="18"/>
      <c r="M90" s="19"/>
    </row>
    <row r="91" spans="1:13" s="20" customFormat="1" ht="15" customHeight="1" thickTop="1" x14ac:dyDescent="0.2">
      <c r="A91" s="11"/>
      <c r="B91" s="11"/>
      <c r="C91" s="28"/>
      <c r="D91" s="28"/>
      <c r="E91" s="28"/>
      <c r="F91" s="28"/>
      <c r="G91" s="28"/>
      <c r="H91" s="28"/>
      <c r="I91" s="56"/>
      <c r="J91" s="28"/>
      <c r="K91" s="28"/>
      <c r="L91" s="28"/>
      <c r="M91" s="12"/>
    </row>
    <row r="92" spans="1:13" s="20" customFormat="1" ht="15.75" customHeight="1" thickBot="1" x14ac:dyDescent="0.25">
      <c r="A92" s="193" t="s">
        <v>838</v>
      </c>
      <c r="B92" s="193"/>
      <c r="C92" s="58">
        <f>C22+C26+C57+C71+C77+C82+C86+C90</f>
        <v>565401</v>
      </c>
      <c r="D92" s="58">
        <f>D22+D26+D57+D71+D77+D82+D86+D90</f>
        <v>523848.49000000005</v>
      </c>
      <c r="E92" s="59"/>
      <c r="F92" s="58">
        <f>F22+F26+F57+F71+F77+F82+F86+F90</f>
        <v>285003</v>
      </c>
      <c r="G92" s="58">
        <f>G22+G26+G57+G71+G77+G82+G86+G90</f>
        <v>0</v>
      </c>
      <c r="H92" s="58">
        <f>H22+H26+H57+H71+H77+H82+H86+H90</f>
        <v>306442.18000000005</v>
      </c>
      <c r="I92" s="58">
        <f>I22+I26+I57+I71+I77+I82+I86+I90</f>
        <v>287026.70512631576</v>
      </c>
      <c r="J92" s="59"/>
      <c r="K92" s="58">
        <f>K22+K26+K57+K71+K77+K82+K86+K90</f>
        <v>248070</v>
      </c>
      <c r="L92" s="59"/>
      <c r="M92" s="12"/>
    </row>
    <row r="93" spans="1:13" s="20" customFormat="1" ht="15" customHeight="1" thickTop="1" x14ac:dyDescent="0.2">
      <c r="D93" s="56"/>
      <c r="E93" s="56"/>
      <c r="F93" s="56"/>
      <c r="G93" s="56"/>
      <c r="H93" s="56"/>
      <c r="I93" s="56"/>
      <c r="J93" s="56"/>
      <c r="K93" s="56"/>
      <c r="L93" s="56"/>
      <c r="M93" s="56"/>
    </row>
    <row r="94" spans="1:13" s="20" customFormat="1" ht="15" customHeight="1" x14ac:dyDescent="0.2">
      <c r="D94" s="56"/>
      <c r="E94" s="56"/>
      <c r="F94" s="56"/>
      <c r="G94" s="56"/>
      <c r="H94" s="56"/>
      <c r="I94" s="56"/>
      <c r="J94" s="56"/>
      <c r="K94" s="56"/>
      <c r="L94" s="56"/>
      <c r="M94" s="56"/>
    </row>
    <row r="95" spans="1:13" s="20" customFormat="1" ht="15" customHeight="1" x14ac:dyDescent="0.2">
      <c r="D95" s="56"/>
      <c r="E95" s="56"/>
      <c r="F95" s="56"/>
      <c r="G95" s="56"/>
      <c r="H95" s="56"/>
      <c r="I95" s="56"/>
      <c r="J95" s="56"/>
      <c r="K95" s="56"/>
      <c r="L95" s="56"/>
      <c r="M95" s="56"/>
    </row>
    <row r="96" spans="1:13" s="20" customFormat="1" ht="15" customHeight="1" x14ac:dyDescent="0.2">
      <c r="D96" s="56"/>
      <c r="E96" s="56"/>
      <c r="F96" s="56"/>
      <c r="G96" s="56"/>
      <c r="H96" s="56"/>
      <c r="I96" s="56"/>
      <c r="J96" s="56"/>
      <c r="K96" s="56"/>
      <c r="L96" s="56"/>
      <c r="M96" s="56"/>
    </row>
    <row r="97" spans="4:13" s="20" customFormat="1" ht="15" customHeight="1" x14ac:dyDescent="0.2">
      <c r="D97" s="56"/>
      <c r="E97" s="56"/>
      <c r="F97" s="56"/>
      <c r="G97" s="56"/>
      <c r="H97" s="56"/>
      <c r="I97" s="56"/>
      <c r="J97" s="56"/>
      <c r="K97" s="56"/>
      <c r="L97" s="56"/>
      <c r="M97" s="56"/>
    </row>
    <row r="98" spans="4:13" s="20" customFormat="1" ht="15" customHeight="1" x14ac:dyDescent="0.2">
      <c r="D98" s="56"/>
      <c r="E98" s="56"/>
      <c r="F98" s="56"/>
      <c r="G98" s="56"/>
      <c r="H98" s="56"/>
      <c r="I98" s="56"/>
      <c r="J98" s="56"/>
      <c r="K98" s="56"/>
      <c r="L98" s="56"/>
      <c r="M98" s="56"/>
    </row>
    <row r="99" spans="4:13" s="20" customFormat="1" ht="15" customHeight="1" x14ac:dyDescent="0.2">
      <c r="D99" s="56"/>
      <c r="E99" s="56"/>
      <c r="F99" s="56"/>
      <c r="G99" s="56"/>
      <c r="H99" s="56"/>
      <c r="I99" s="56"/>
      <c r="J99" s="56"/>
      <c r="K99" s="56"/>
      <c r="L99" s="56"/>
      <c r="M99" s="56"/>
    </row>
    <row r="100" spans="4:13" s="20" customFormat="1" ht="15" customHeight="1" x14ac:dyDescent="0.2"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  <row r="101" spans="4:13" s="20" customFormat="1" ht="15" customHeight="1" x14ac:dyDescent="0.2">
      <c r="D101" s="56"/>
      <c r="E101" s="56"/>
      <c r="F101" s="56"/>
      <c r="G101" s="56"/>
      <c r="H101" s="56"/>
      <c r="I101" s="56"/>
      <c r="J101" s="56"/>
      <c r="K101" s="56"/>
      <c r="L101" s="56"/>
      <c r="M101" s="56"/>
    </row>
    <row r="102" spans="4:13" s="20" customFormat="1" ht="15" customHeight="1" x14ac:dyDescent="0.2">
      <c r="D102" s="56"/>
      <c r="E102" s="56"/>
      <c r="F102" s="56"/>
      <c r="G102" s="56"/>
      <c r="H102" s="56"/>
      <c r="I102" s="56"/>
      <c r="J102" s="56"/>
      <c r="K102" s="56"/>
      <c r="L102" s="56"/>
      <c r="M102" s="56"/>
    </row>
    <row r="103" spans="4:13" s="20" customFormat="1" ht="15" customHeight="1" x14ac:dyDescent="0.2">
      <c r="D103" s="56"/>
      <c r="E103" s="56"/>
      <c r="F103" s="56"/>
      <c r="G103" s="56"/>
      <c r="H103" s="56"/>
      <c r="I103" s="56"/>
      <c r="J103" s="56"/>
      <c r="K103" s="56"/>
      <c r="L103" s="56"/>
      <c r="M103" s="56"/>
    </row>
    <row r="104" spans="4:13" s="20" customFormat="1" ht="15" customHeight="1" x14ac:dyDescent="0.2">
      <c r="D104" s="56"/>
      <c r="E104" s="56"/>
      <c r="F104" s="56"/>
      <c r="G104" s="56"/>
      <c r="H104" s="56"/>
      <c r="I104" s="56"/>
      <c r="J104" s="56"/>
      <c r="K104" s="56"/>
      <c r="L104" s="56"/>
      <c r="M104" s="56"/>
    </row>
    <row r="105" spans="4:13" s="20" customFormat="1" ht="15" customHeight="1" x14ac:dyDescent="0.2">
      <c r="D105" s="56"/>
      <c r="E105" s="56"/>
      <c r="F105" s="56"/>
      <c r="G105" s="56"/>
      <c r="H105" s="56"/>
      <c r="I105" s="56"/>
      <c r="J105" s="56"/>
      <c r="K105" s="56"/>
      <c r="L105" s="56"/>
      <c r="M105" s="56"/>
    </row>
    <row r="106" spans="4:13" s="20" customFormat="1" ht="15" customHeight="1" x14ac:dyDescent="0.2">
      <c r="D106" s="56"/>
      <c r="E106" s="56"/>
      <c r="F106" s="56"/>
      <c r="G106" s="56"/>
      <c r="H106" s="56"/>
      <c r="I106" s="56"/>
      <c r="J106" s="56"/>
      <c r="K106" s="56"/>
      <c r="L106" s="56"/>
      <c r="M106" s="56"/>
    </row>
    <row r="107" spans="4:13" s="20" customFormat="1" ht="15" customHeight="1" x14ac:dyDescent="0.2">
      <c r="D107" s="56"/>
      <c r="E107" s="56"/>
      <c r="F107" s="56"/>
      <c r="G107" s="56"/>
      <c r="H107" s="56"/>
      <c r="I107" s="56"/>
      <c r="J107" s="56"/>
      <c r="K107" s="56"/>
      <c r="L107" s="56"/>
      <c r="M107" s="56"/>
    </row>
    <row r="108" spans="4:13" s="20" customFormat="1" ht="15" customHeight="1" x14ac:dyDescent="0.2">
      <c r="D108" s="56"/>
      <c r="E108" s="56"/>
      <c r="F108" s="56"/>
      <c r="G108" s="56"/>
      <c r="H108" s="56"/>
      <c r="I108" s="56"/>
      <c r="J108" s="56"/>
      <c r="K108" s="56"/>
      <c r="L108" s="56"/>
      <c r="M108" s="56"/>
    </row>
    <row r="109" spans="4:13" s="20" customFormat="1" ht="15" customHeight="1" x14ac:dyDescent="0.2">
      <c r="D109" s="56"/>
      <c r="E109" s="56"/>
      <c r="F109" s="56"/>
      <c r="G109" s="56"/>
      <c r="H109" s="56"/>
      <c r="I109" s="56"/>
      <c r="J109" s="56"/>
      <c r="K109" s="56"/>
      <c r="L109" s="56"/>
      <c r="M109" s="56"/>
    </row>
    <row r="110" spans="4:13" s="20" customFormat="1" ht="15" customHeight="1" x14ac:dyDescent="0.2">
      <c r="D110" s="56"/>
      <c r="E110" s="56"/>
      <c r="F110" s="56"/>
      <c r="G110" s="56"/>
      <c r="H110" s="56"/>
      <c r="I110" s="56"/>
      <c r="J110" s="56"/>
      <c r="K110" s="56"/>
      <c r="L110" s="56"/>
      <c r="M110" s="56"/>
    </row>
    <row r="111" spans="4:13" s="20" customFormat="1" ht="15" customHeight="1" x14ac:dyDescent="0.2">
      <c r="D111" s="56"/>
      <c r="E111" s="56"/>
      <c r="F111" s="56"/>
      <c r="G111" s="56"/>
      <c r="H111" s="56"/>
      <c r="I111" s="56"/>
      <c r="J111" s="56"/>
      <c r="K111" s="56"/>
      <c r="L111" s="56"/>
      <c r="M111" s="56"/>
    </row>
    <row r="112" spans="4:13" s="20" customFormat="1" ht="15" customHeight="1" x14ac:dyDescent="0.2">
      <c r="D112" s="56"/>
      <c r="E112" s="56"/>
      <c r="F112" s="56"/>
      <c r="G112" s="56"/>
      <c r="H112" s="56"/>
      <c r="I112" s="56"/>
      <c r="J112" s="56"/>
      <c r="K112" s="56"/>
      <c r="L112" s="56"/>
      <c r="M112" s="56"/>
    </row>
    <row r="113" spans="4:13" s="20" customFormat="1" ht="15" customHeight="1" x14ac:dyDescent="0.2">
      <c r="D113" s="56"/>
      <c r="E113" s="56"/>
      <c r="F113" s="56"/>
      <c r="G113" s="56"/>
      <c r="H113" s="56"/>
      <c r="I113" s="56"/>
      <c r="J113" s="56"/>
      <c r="K113" s="56"/>
      <c r="L113" s="56"/>
      <c r="M113" s="56"/>
    </row>
    <row r="114" spans="4:13" s="20" customFormat="1" ht="15" customHeight="1" x14ac:dyDescent="0.2">
      <c r="D114" s="56"/>
      <c r="E114" s="56"/>
      <c r="F114" s="56"/>
      <c r="G114" s="56"/>
      <c r="H114" s="56"/>
      <c r="I114" s="56"/>
      <c r="J114" s="56"/>
      <c r="K114" s="56"/>
      <c r="L114" s="56"/>
      <c r="M114" s="56"/>
    </row>
    <row r="115" spans="4:13" s="20" customFormat="1" ht="15" customHeight="1" x14ac:dyDescent="0.2">
      <c r="D115" s="56"/>
      <c r="E115" s="56"/>
      <c r="F115" s="56"/>
      <c r="G115" s="56"/>
      <c r="H115" s="56"/>
      <c r="I115" s="56"/>
      <c r="J115" s="56"/>
      <c r="K115" s="56"/>
      <c r="L115" s="56"/>
      <c r="M115" s="56"/>
    </row>
    <row r="116" spans="4:13" s="20" customFormat="1" ht="15" customHeight="1" x14ac:dyDescent="0.2">
      <c r="D116" s="56"/>
      <c r="E116" s="56"/>
      <c r="F116" s="56"/>
      <c r="G116" s="56"/>
      <c r="H116" s="56"/>
      <c r="I116" s="56"/>
      <c r="J116" s="56"/>
      <c r="K116" s="56"/>
      <c r="L116" s="56"/>
      <c r="M116" s="56"/>
    </row>
    <row r="117" spans="4:13" s="20" customFormat="1" ht="15" customHeight="1" x14ac:dyDescent="0.2">
      <c r="D117" s="56"/>
      <c r="E117" s="56"/>
      <c r="F117" s="56"/>
      <c r="G117" s="56"/>
      <c r="H117" s="56"/>
      <c r="I117" s="56"/>
      <c r="J117" s="56"/>
      <c r="K117" s="56"/>
      <c r="L117" s="56"/>
      <c r="M117" s="56"/>
    </row>
    <row r="118" spans="4:13" s="20" customFormat="1" ht="15" customHeight="1" x14ac:dyDescent="0.2">
      <c r="D118" s="56"/>
      <c r="E118" s="56"/>
      <c r="F118" s="56"/>
      <c r="G118" s="56"/>
      <c r="H118" s="56"/>
      <c r="I118" s="56"/>
      <c r="J118" s="56"/>
      <c r="K118" s="56"/>
      <c r="L118" s="56"/>
      <c r="M118" s="56"/>
    </row>
    <row r="119" spans="4:13" s="20" customFormat="1" ht="15" customHeight="1" x14ac:dyDescent="0.2">
      <c r="D119" s="56"/>
      <c r="E119" s="56"/>
      <c r="F119" s="56"/>
      <c r="G119" s="56"/>
      <c r="H119" s="56"/>
      <c r="I119" s="56"/>
      <c r="J119" s="56"/>
      <c r="K119" s="56"/>
      <c r="L119" s="56"/>
      <c r="M119" s="56"/>
    </row>
    <row r="120" spans="4:13" s="20" customFormat="1" ht="15" customHeight="1" x14ac:dyDescent="0.2">
      <c r="D120" s="56"/>
      <c r="E120" s="56"/>
      <c r="F120" s="56"/>
      <c r="G120" s="56"/>
      <c r="H120" s="56"/>
      <c r="I120" s="56"/>
      <c r="J120" s="56"/>
      <c r="K120" s="56"/>
      <c r="L120" s="56"/>
      <c r="M120" s="56"/>
    </row>
    <row r="121" spans="4:13" s="20" customFormat="1" ht="15" customHeight="1" x14ac:dyDescent="0.2">
      <c r="D121" s="56"/>
      <c r="E121" s="56"/>
      <c r="F121" s="56"/>
      <c r="G121" s="56"/>
      <c r="H121" s="56"/>
      <c r="I121" s="56"/>
      <c r="J121" s="56"/>
      <c r="K121" s="56"/>
      <c r="L121" s="56"/>
      <c r="M121" s="56"/>
    </row>
    <row r="122" spans="4:13" s="20" customFormat="1" ht="15" customHeight="1" x14ac:dyDescent="0.2">
      <c r="D122" s="56"/>
      <c r="E122" s="56"/>
      <c r="F122" s="56"/>
      <c r="G122" s="56"/>
      <c r="H122" s="56"/>
      <c r="I122" s="56"/>
      <c r="J122" s="56"/>
      <c r="K122" s="56"/>
      <c r="L122" s="56"/>
      <c r="M122" s="56"/>
    </row>
    <row r="123" spans="4:13" s="20" customFormat="1" ht="15" customHeight="1" x14ac:dyDescent="0.2">
      <c r="D123" s="56"/>
      <c r="E123" s="56"/>
      <c r="F123" s="56"/>
      <c r="G123" s="56"/>
      <c r="H123" s="56"/>
      <c r="I123" s="56"/>
      <c r="J123" s="56"/>
      <c r="K123" s="56"/>
      <c r="L123" s="56"/>
      <c r="M123" s="56"/>
    </row>
    <row r="124" spans="4:13" s="20" customFormat="1" ht="15" customHeight="1" x14ac:dyDescent="0.2">
      <c r="D124" s="56"/>
      <c r="E124" s="56"/>
      <c r="F124" s="56"/>
      <c r="G124" s="56"/>
      <c r="H124" s="56"/>
      <c r="I124" s="56"/>
      <c r="J124" s="56"/>
      <c r="K124" s="56"/>
      <c r="L124" s="56"/>
      <c r="M124" s="56"/>
    </row>
    <row r="125" spans="4:13" s="20" customFormat="1" ht="15" customHeight="1" x14ac:dyDescent="0.2">
      <c r="D125" s="56"/>
      <c r="E125" s="56"/>
      <c r="F125" s="56"/>
      <c r="G125" s="56"/>
      <c r="H125" s="56"/>
      <c r="I125" s="56"/>
      <c r="J125" s="56"/>
      <c r="K125" s="56"/>
      <c r="L125" s="56"/>
      <c r="M125" s="56"/>
    </row>
    <row r="126" spans="4:13" s="20" customFormat="1" ht="15" customHeight="1" x14ac:dyDescent="0.2">
      <c r="D126" s="56"/>
      <c r="E126" s="56"/>
      <c r="F126" s="56"/>
      <c r="G126" s="56"/>
      <c r="H126" s="56"/>
      <c r="I126" s="56"/>
      <c r="J126" s="56"/>
      <c r="K126" s="56"/>
      <c r="L126" s="56"/>
      <c r="M126" s="56"/>
    </row>
    <row r="127" spans="4:13" s="20" customFormat="1" ht="15" customHeight="1" x14ac:dyDescent="0.2">
      <c r="D127" s="56"/>
      <c r="E127" s="56"/>
      <c r="F127" s="56"/>
      <c r="G127" s="56"/>
      <c r="H127" s="56"/>
      <c r="I127" s="56"/>
      <c r="J127" s="56"/>
      <c r="K127" s="56"/>
      <c r="L127" s="56"/>
      <c r="M127" s="56"/>
    </row>
    <row r="128" spans="4:13" s="20" customFormat="1" ht="15" customHeight="1" x14ac:dyDescent="0.2">
      <c r="D128" s="56"/>
      <c r="E128" s="56"/>
      <c r="F128" s="56"/>
      <c r="G128" s="56"/>
      <c r="H128" s="56"/>
      <c r="I128" s="56"/>
      <c r="J128" s="56"/>
      <c r="K128" s="56"/>
      <c r="L128" s="56"/>
      <c r="M128" s="56"/>
    </row>
    <row r="129" spans="4:13" s="20" customFormat="1" ht="15" customHeight="1" x14ac:dyDescent="0.2">
      <c r="D129" s="56"/>
      <c r="E129" s="56"/>
      <c r="F129" s="56"/>
      <c r="G129" s="56"/>
      <c r="H129" s="56"/>
      <c r="I129" s="56"/>
      <c r="J129" s="56"/>
      <c r="K129" s="56"/>
      <c r="L129" s="56"/>
      <c r="M129" s="56"/>
    </row>
    <row r="130" spans="4:13" s="20" customFormat="1" ht="15" customHeight="1" x14ac:dyDescent="0.2">
      <c r="D130" s="56"/>
      <c r="E130" s="56"/>
      <c r="F130" s="56"/>
      <c r="G130" s="56"/>
      <c r="H130" s="56"/>
      <c r="I130" s="56"/>
      <c r="J130" s="56"/>
      <c r="K130" s="56"/>
      <c r="L130" s="56"/>
      <c r="M130" s="56"/>
    </row>
    <row r="131" spans="4:13" s="20" customFormat="1" ht="15" customHeight="1" x14ac:dyDescent="0.2">
      <c r="D131" s="56"/>
      <c r="E131" s="56"/>
      <c r="F131" s="56"/>
      <c r="G131" s="56"/>
      <c r="H131" s="56"/>
      <c r="I131" s="56"/>
      <c r="J131" s="56"/>
      <c r="K131" s="56"/>
      <c r="L131" s="56"/>
      <c r="M131" s="56"/>
    </row>
    <row r="132" spans="4:13" s="20" customFormat="1" ht="15" customHeight="1" x14ac:dyDescent="0.2">
      <c r="D132" s="56"/>
      <c r="E132" s="56"/>
      <c r="F132" s="56"/>
      <c r="G132" s="56"/>
      <c r="H132" s="56"/>
      <c r="I132" s="56"/>
      <c r="J132" s="56"/>
      <c r="K132" s="56"/>
      <c r="L132" s="56"/>
      <c r="M132" s="56"/>
    </row>
    <row r="133" spans="4:13" s="20" customFormat="1" ht="15" customHeight="1" x14ac:dyDescent="0.2">
      <c r="D133" s="56"/>
      <c r="E133" s="56"/>
      <c r="F133" s="56"/>
      <c r="G133" s="56"/>
      <c r="H133" s="56"/>
      <c r="I133" s="56"/>
      <c r="J133" s="56"/>
      <c r="K133" s="56"/>
      <c r="L133" s="56"/>
      <c r="M133" s="56"/>
    </row>
    <row r="134" spans="4:13" s="20" customFormat="1" ht="15" customHeight="1" x14ac:dyDescent="0.2">
      <c r="D134" s="56"/>
      <c r="E134" s="56"/>
      <c r="F134" s="56"/>
      <c r="G134" s="56"/>
      <c r="H134" s="56"/>
      <c r="I134" s="56"/>
      <c r="J134" s="56"/>
      <c r="K134" s="56"/>
      <c r="L134" s="56"/>
      <c r="M134" s="56"/>
    </row>
    <row r="135" spans="4:13" s="20" customFormat="1" ht="15" customHeight="1" x14ac:dyDescent="0.2">
      <c r="D135" s="56"/>
      <c r="E135" s="56"/>
      <c r="F135" s="56"/>
      <c r="G135" s="56"/>
      <c r="H135" s="56"/>
      <c r="I135" s="56"/>
      <c r="J135" s="56"/>
      <c r="K135" s="56"/>
      <c r="L135" s="56"/>
      <c r="M135" s="56"/>
    </row>
    <row r="136" spans="4:13" s="20" customFormat="1" ht="15" customHeight="1" x14ac:dyDescent="0.2">
      <c r="D136" s="56"/>
      <c r="E136" s="56"/>
      <c r="F136" s="56"/>
      <c r="G136" s="56"/>
      <c r="H136" s="56"/>
      <c r="I136" s="56"/>
      <c r="J136" s="56"/>
      <c r="K136" s="56"/>
      <c r="L136" s="56"/>
      <c r="M136" s="56"/>
    </row>
    <row r="137" spans="4:13" s="20" customFormat="1" ht="15" customHeight="1" x14ac:dyDescent="0.2">
      <c r="D137" s="56"/>
      <c r="E137" s="56"/>
      <c r="F137" s="56"/>
      <c r="G137" s="56"/>
      <c r="H137" s="56"/>
      <c r="I137" s="56"/>
      <c r="J137" s="56"/>
      <c r="K137" s="56"/>
      <c r="L137" s="56"/>
      <c r="M137" s="56"/>
    </row>
    <row r="138" spans="4:13" s="20" customFormat="1" ht="15" customHeight="1" x14ac:dyDescent="0.2">
      <c r="D138" s="56"/>
      <c r="E138" s="56"/>
      <c r="F138" s="56"/>
      <c r="G138" s="56"/>
      <c r="H138" s="56"/>
      <c r="I138" s="56"/>
      <c r="J138" s="56"/>
      <c r="K138" s="56"/>
      <c r="L138" s="56"/>
      <c r="M138" s="56"/>
    </row>
    <row r="139" spans="4:13" s="20" customFormat="1" ht="15" customHeight="1" x14ac:dyDescent="0.2">
      <c r="D139" s="56"/>
      <c r="E139" s="56"/>
      <c r="F139" s="56"/>
      <c r="G139" s="56"/>
      <c r="H139" s="56"/>
      <c r="I139" s="56"/>
      <c r="J139" s="56"/>
      <c r="K139" s="56"/>
      <c r="L139" s="56"/>
      <c r="M139" s="56"/>
    </row>
    <row r="140" spans="4:13" s="20" customFormat="1" ht="15" customHeight="1" x14ac:dyDescent="0.2">
      <c r="D140" s="56"/>
      <c r="E140" s="56"/>
      <c r="F140" s="56"/>
      <c r="G140" s="56"/>
      <c r="H140" s="56"/>
      <c r="I140" s="56"/>
      <c r="J140" s="56"/>
      <c r="K140" s="56"/>
      <c r="L140" s="56"/>
      <c r="M140" s="56"/>
    </row>
    <row r="141" spans="4:13" s="20" customFormat="1" ht="15" customHeight="1" x14ac:dyDescent="0.2">
      <c r="D141" s="56"/>
      <c r="E141" s="56"/>
      <c r="F141" s="56"/>
      <c r="G141" s="56"/>
      <c r="H141" s="56"/>
      <c r="I141" s="56"/>
      <c r="J141" s="56"/>
      <c r="K141" s="56"/>
      <c r="L141" s="56"/>
      <c r="M141" s="56"/>
    </row>
    <row r="142" spans="4:13" s="20" customFormat="1" ht="15" customHeight="1" x14ac:dyDescent="0.2">
      <c r="D142" s="56"/>
      <c r="E142" s="56"/>
      <c r="F142" s="56"/>
      <c r="G142" s="56"/>
      <c r="H142" s="56"/>
      <c r="I142" s="56"/>
      <c r="J142" s="56"/>
      <c r="K142" s="56"/>
      <c r="L142" s="56"/>
      <c r="M142" s="56"/>
    </row>
    <row r="143" spans="4:13" s="20" customFormat="1" ht="15" customHeight="1" x14ac:dyDescent="0.2">
      <c r="D143" s="56"/>
      <c r="E143" s="56"/>
      <c r="F143" s="56"/>
      <c r="G143" s="56"/>
      <c r="H143" s="56"/>
      <c r="I143" s="56"/>
      <c r="J143" s="56"/>
      <c r="K143" s="56"/>
      <c r="L143" s="56"/>
      <c r="M143" s="56"/>
    </row>
    <row r="144" spans="4:13" s="20" customFormat="1" ht="15" customHeight="1" x14ac:dyDescent="0.2">
      <c r="D144" s="56"/>
      <c r="E144" s="56"/>
      <c r="F144" s="56"/>
      <c r="G144" s="56"/>
      <c r="H144" s="56"/>
      <c r="I144" s="56"/>
      <c r="J144" s="56"/>
      <c r="K144" s="56"/>
      <c r="L144" s="56"/>
      <c r="M144" s="56"/>
    </row>
    <row r="145" spans="4:13" s="20" customFormat="1" ht="15" customHeight="1" x14ac:dyDescent="0.2">
      <c r="D145" s="56"/>
      <c r="E145" s="56"/>
      <c r="F145" s="56"/>
      <c r="G145" s="56"/>
      <c r="H145" s="56"/>
      <c r="I145" s="56"/>
      <c r="J145" s="56"/>
      <c r="K145" s="56"/>
      <c r="L145" s="56"/>
      <c r="M145" s="56"/>
    </row>
    <row r="146" spans="4:13" s="20" customFormat="1" ht="15" customHeight="1" x14ac:dyDescent="0.2">
      <c r="D146" s="56"/>
      <c r="E146" s="56"/>
      <c r="F146" s="56"/>
      <c r="G146" s="56"/>
      <c r="H146" s="56"/>
      <c r="I146" s="56"/>
      <c r="J146" s="56"/>
      <c r="K146" s="56"/>
      <c r="L146" s="56"/>
      <c r="M146" s="56"/>
    </row>
    <row r="147" spans="4:13" s="20" customFormat="1" ht="15" customHeight="1" x14ac:dyDescent="0.2">
      <c r="D147" s="56"/>
      <c r="E147" s="56"/>
      <c r="F147" s="56"/>
      <c r="G147" s="56"/>
      <c r="H147" s="56"/>
      <c r="I147" s="56"/>
      <c r="J147" s="56"/>
      <c r="K147" s="56"/>
      <c r="L147" s="56"/>
      <c r="M147" s="56"/>
    </row>
    <row r="148" spans="4:13" s="20" customFormat="1" ht="15" customHeight="1" x14ac:dyDescent="0.2">
      <c r="D148" s="56"/>
      <c r="E148" s="56"/>
      <c r="F148" s="56"/>
      <c r="G148" s="56"/>
      <c r="H148" s="56"/>
      <c r="I148" s="56"/>
      <c r="J148" s="56"/>
      <c r="K148" s="56"/>
      <c r="L148" s="56"/>
      <c r="M148" s="56"/>
    </row>
    <row r="149" spans="4:13" s="20" customFormat="1" ht="15" customHeight="1" x14ac:dyDescent="0.2">
      <c r="D149" s="56"/>
      <c r="E149" s="56"/>
      <c r="F149" s="56"/>
      <c r="G149" s="56"/>
      <c r="H149" s="56"/>
      <c r="I149" s="56"/>
      <c r="J149" s="56"/>
      <c r="K149" s="56"/>
      <c r="L149" s="56"/>
      <c r="M149" s="56"/>
    </row>
    <row r="150" spans="4:13" s="20" customFormat="1" ht="15" customHeight="1" x14ac:dyDescent="0.2">
      <c r="D150" s="56"/>
      <c r="E150" s="56"/>
      <c r="F150" s="56"/>
      <c r="G150" s="56"/>
      <c r="H150" s="56"/>
      <c r="I150" s="56"/>
      <c r="J150" s="56"/>
      <c r="K150" s="56"/>
      <c r="L150" s="56"/>
      <c r="M150" s="56"/>
    </row>
    <row r="151" spans="4:13" s="20" customFormat="1" ht="15" customHeight="1" x14ac:dyDescent="0.2">
      <c r="D151" s="56"/>
      <c r="E151" s="56"/>
      <c r="F151" s="56"/>
      <c r="G151" s="56"/>
      <c r="H151" s="56"/>
      <c r="I151" s="56"/>
      <c r="J151" s="56"/>
      <c r="K151" s="56"/>
      <c r="L151" s="56"/>
      <c r="M151" s="56"/>
    </row>
    <row r="152" spans="4:13" s="20" customFormat="1" ht="15" customHeight="1" x14ac:dyDescent="0.2">
      <c r="D152" s="56"/>
      <c r="E152" s="56"/>
      <c r="F152" s="56"/>
      <c r="G152" s="56"/>
      <c r="H152" s="56"/>
      <c r="I152" s="56"/>
      <c r="J152" s="56"/>
      <c r="K152" s="56"/>
      <c r="L152" s="56"/>
      <c r="M152" s="56"/>
    </row>
    <row r="153" spans="4:13" s="20" customFormat="1" ht="15" customHeight="1" x14ac:dyDescent="0.2">
      <c r="D153" s="56"/>
      <c r="E153" s="56"/>
      <c r="F153" s="56"/>
      <c r="G153" s="56"/>
      <c r="H153" s="56"/>
      <c r="I153" s="56"/>
      <c r="J153" s="56"/>
      <c r="K153" s="56"/>
      <c r="L153" s="56"/>
      <c r="M153" s="56"/>
    </row>
    <row r="154" spans="4:13" s="20" customFormat="1" ht="15" customHeight="1" x14ac:dyDescent="0.2">
      <c r="D154" s="56"/>
      <c r="E154" s="56"/>
      <c r="F154" s="56"/>
      <c r="G154" s="56"/>
      <c r="H154" s="56"/>
      <c r="I154" s="56"/>
      <c r="J154" s="56"/>
      <c r="K154" s="56"/>
      <c r="L154" s="56"/>
      <c r="M154" s="56"/>
    </row>
    <row r="155" spans="4:13" s="20" customFormat="1" ht="15" customHeight="1" x14ac:dyDescent="0.2">
      <c r="D155" s="56"/>
      <c r="E155" s="56"/>
      <c r="F155" s="56"/>
      <c r="G155" s="56"/>
      <c r="H155" s="56"/>
      <c r="I155" s="56"/>
      <c r="J155" s="56"/>
      <c r="K155" s="56"/>
      <c r="L155" s="56"/>
      <c r="M155" s="56"/>
    </row>
    <row r="156" spans="4:13" s="20" customFormat="1" ht="15" customHeight="1" x14ac:dyDescent="0.2">
      <c r="D156" s="56"/>
      <c r="E156" s="56"/>
      <c r="F156" s="56"/>
      <c r="G156" s="56"/>
      <c r="H156" s="56"/>
      <c r="I156" s="56"/>
      <c r="J156" s="56"/>
      <c r="K156" s="56"/>
      <c r="L156" s="56"/>
      <c r="M156" s="56"/>
    </row>
    <row r="157" spans="4:13" s="20" customFormat="1" ht="15" customHeight="1" x14ac:dyDescent="0.2">
      <c r="D157" s="56"/>
      <c r="E157" s="56"/>
      <c r="F157" s="56"/>
      <c r="G157" s="56"/>
      <c r="H157" s="56"/>
      <c r="I157" s="56"/>
      <c r="J157" s="56"/>
      <c r="K157" s="56"/>
      <c r="L157" s="56"/>
      <c r="M157" s="56"/>
    </row>
    <row r="158" spans="4:13" s="20" customFormat="1" ht="15" customHeight="1" x14ac:dyDescent="0.2">
      <c r="D158" s="56"/>
      <c r="E158" s="56"/>
      <c r="F158" s="56"/>
      <c r="G158" s="56"/>
      <c r="H158" s="56"/>
      <c r="I158" s="56"/>
      <c r="J158" s="56"/>
      <c r="K158" s="56"/>
      <c r="L158" s="56"/>
      <c r="M158" s="56"/>
    </row>
    <row r="159" spans="4:13" s="20" customFormat="1" ht="15" customHeight="1" x14ac:dyDescent="0.2">
      <c r="D159" s="56"/>
      <c r="E159" s="56"/>
      <c r="F159" s="56"/>
      <c r="G159" s="56"/>
      <c r="H159" s="56"/>
      <c r="I159" s="56"/>
      <c r="J159" s="56"/>
      <c r="K159" s="56"/>
      <c r="L159" s="56"/>
      <c r="M159" s="56"/>
    </row>
    <row r="160" spans="4:13" s="20" customFormat="1" ht="15" customHeight="1" x14ac:dyDescent="0.2">
      <c r="D160" s="56"/>
      <c r="E160" s="56"/>
      <c r="F160" s="56"/>
      <c r="G160" s="56"/>
      <c r="H160" s="56"/>
      <c r="I160" s="56"/>
      <c r="J160" s="56"/>
      <c r="K160" s="56"/>
      <c r="L160" s="56"/>
      <c r="M160" s="56"/>
    </row>
    <row r="161" spans="4:13" s="20" customFormat="1" ht="15" customHeight="1" x14ac:dyDescent="0.2">
      <c r="D161" s="56"/>
      <c r="E161" s="56"/>
      <c r="F161" s="56"/>
      <c r="G161" s="56"/>
      <c r="H161" s="56"/>
      <c r="I161" s="56"/>
      <c r="J161" s="56"/>
      <c r="K161" s="56"/>
      <c r="L161" s="56"/>
      <c r="M161" s="56"/>
    </row>
    <row r="162" spans="4:13" s="20" customFormat="1" ht="15" customHeight="1" x14ac:dyDescent="0.2">
      <c r="D162" s="56"/>
      <c r="E162" s="56"/>
      <c r="F162" s="56"/>
      <c r="G162" s="56"/>
      <c r="H162" s="56"/>
      <c r="I162" s="56"/>
      <c r="J162" s="56"/>
      <c r="K162" s="56"/>
      <c r="L162" s="56"/>
      <c r="M162" s="56"/>
    </row>
    <row r="163" spans="4:13" s="20" customFormat="1" ht="15" customHeight="1" x14ac:dyDescent="0.2">
      <c r="D163" s="56"/>
      <c r="E163" s="56"/>
      <c r="F163" s="56"/>
      <c r="G163" s="56"/>
      <c r="H163" s="56"/>
      <c r="I163" s="56"/>
      <c r="J163" s="56"/>
      <c r="K163" s="56"/>
      <c r="L163" s="56"/>
      <c r="M163" s="56"/>
    </row>
    <row r="164" spans="4:13" s="20" customFormat="1" ht="15" customHeight="1" x14ac:dyDescent="0.2">
      <c r="D164" s="56"/>
      <c r="E164" s="56"/>
      <c r="F164" s="56"/>
      <c r="G164" s="56"/>
      <c r="H164" s="56"/>
      <c r="I164" s="56"/>
      <c r="J164" s="56"/>
      <c r="K164" s="56"/>
      <c r="L164" s="56"/>
      <c r="M164" s="56"/>
    </row>
    <row r="165" spans="4:13" s="20" customFormat="1" ht="15" customHeight="1" x14ac:dyDescent="0.2">
      <c r="D165" s="56"/>
      <c r="E165" s="56"/>
      <c r="F165" s="56"/>
      <c r="G165" s="56"/>
      <c r="H165" s="56"/>
      <c r="I165" s="56"/>
      <c r="J165" s="56"/>
      <c r="K165" s="56"/>
      <c r="L165" s="56"/>
      <c r="M165" s="56"/>
    </row>
    <row r="166" spans="4:13" s="20" customFormat="1" ht="15" customHeight="1" x14ac:dyDescent="0.2">
      <c r="D166" s="56"/>
      <c r="E166" s="56"/>
      <c r="F166" s="56"/>
      <c r="G166" s="56"/>
      <c r="H166" s="56"/>
      <c r="I166" s="56"/>
      <c r="J166" s="56"/>
      <c r="K166" s="56"/>
      <c r="L166" s="56"/>
      <c r="M166" s="56"/>
    </row>
    <row r="167" spans="4:13" s="20" customFormat="1" ht="15" customHeight="1" x14ac:dyDescent="0.2">
      <c r="D167" s="56"/>
      <c r="E167" s="56"/>
      <c r="F167" s="56"/>
      <c r="G167" s="56"/>
      <c r="H167" s="56"/>
      <c r="I167" s="56"/>
      <c r="J167" s="56"/>
      <c r="K167" s="56"/>
      <c r="L167" s="56"/>
      <c r="M167" s="56"/>
    </row>
    <row r="168" spans="4:13" s="20" customFormat="1" ht="15" customHeight="1" x14ac:dyDescent="0.2">
      <c r="D168" s="56"/>
      <c r="E168" s="56"/>
      <c r="F168" s="56"/>
      <c r="G168" s="56"/>
      <c r="H168" s="56"/>
      <c r="I168" s="56"/>
      <c r="J168" s="56"/>
      <c r="K168" s="56"/>
      <c r="L168" s="56"/>
      <c r="M168" s="56"/>
    </row>
    <row r="169" spans="4:13" s="20" customFormat="1" ht="15" customHeight="1" x14ac:dyDescent="0.2">
      <c r="D169" s="56"/>
      <c r="E169" s="56"/>
      <c r="F169" s="56"/>
      <c r="G169" s="56"/>
      <c r="H169" s="56"/>
      <c r="I169" s="56"/>
      <c r="J169" s="56"/>
      <c r="K169" s="56"/>
      <c r="L169" s="56"/>
      <c r="M169" s="56"/>
    </row>
    <row r="170" spans="4:13" s="20" customFormat="1" ht="15" customHeight="1" x14ac:dyDescent="0.2">
      <c r="D170" s="56"/>
      <c r="E170" s="56"/>
      <c r="F170" s="56"/>
      <c r="G170" s="56"/>
      <c r="H170" s="56"/>
      <c r="I170" s="56"/>
      <c r="J170" s="56"/>
      <c r="K170" s="56"/>
      <c r="L170" s="56"/>
      <c r="M170" s="56"/>
    </row>
    <row r="171" spans="4:13" s="20" customFormat="1" ht="15" customHeight="1" x14ac:dyDescent="0.2">
      <c r="D171" s="56"/>
      <c r="E171" s="56"/>
      <c r="F171" s="56"/>
      <c r="G171" s="56"/>
      <c r="H171" s="56"/>
      <c r="I171" s="56"/>
      <c r="J171" s="56"/>
      <c r="K171" s="56"/>
      <c r="L171" s="56"/>
      <c r="M171" s="56"/>
    </row>
    <row r="172" spans="4:13" s="20" customFormat="1" ht="15" customHeight="1" x14ac:dyDescent="0.2">
      <c r="D172" s="56"/>
      <c r="E172" s="56"/>
      <c r="F172" s="56"/>
      <c r="G172" s="56"/>
      <c r="H172" s="56"/>
      <c r="I172" s="56"/>
      <c r="J172" s="56"/>
      <c r="K172" s="56"/>
      <c r="L172" s="56"/>
      <c r="M172" s="56"/>
    </row>
    <row r="173" spans="4:13" s="20" customFormat="1" ht="15" customHeight="1" x14ac:dyDescent="0.2">
      <c r="D173" s="56"/>
      <c r="E173" s="56"/>
      <c r="F173" s="56"/>
      <c r="G173" s="56"/>
      <c r="H173" s="56"/>
      <c r="I173" s="56"/>
      <c r="J173" s="56"/>
      <c r="K173" s="56"/>
      <c r="L173" s="56"/>
      <c r="M173" s="56"/>
    </row>
    <row r="174" spans="4:13" s="20" customFormat="1" ht="15" customHeight="1" x14ac:dyDescent="0.2">
      <c r="D174" s="56"/>
      <c r="E174" s="56"/>
      <c r="F174" s="56"/>
      <c r="G174" s="56"/>
      <c r="H174" s="56"/>
      <c r="I174" s="56"/>
      <c r="J174" s="56"/>
      <c r="K174" s="56"/>
      <c r="L174" s="56"/>
      <c r="M174" s="56"/>
    </row>
    <row r="175" spans="4:13" s="20" customFormat="1" ht="15" customHeight="1" x14ac:dyDescent="0.2">
      <c r="D175" s="56"/>
      <c r="E175" s="56"/>
      <c r="F175" s="56"/>
      <c r="G175" s="56"/>
      <c r="H175" s="56"/>
      <c r="I175" s="56"/>
      <c r="J175" s="56"/>
      <c r="K175" s="56"/>
      <c r="L175" s="56"/>
      <c r="M175" s="56"/>
    </row>
    <row r="176" spans="4:13" s="20" customFormat="1" ht="15" customHeight="1" x14ac:dyDescent="0.2">
      <c r="D176" s="56"/>
      <c r="E176" s="56"/>
      <c r="F176" s="56"/>
      <c r="G176" s="56"/>
      <c r="H176" s="56"/>
      <c r="I176" s="56"/>
      <c r="J176" s="56"/>
      <c r="K176" s="56"/>
      <c r="L176" s="56"/>
      <c r="M176" s="56"/>
    </row>
    <row r="177" spans="4:13" s="20" customFormat="1" ht="15" customHeight="1" x14ac:dyDescent="0.2">
      <c r="D177" s="56"/>
      <c r="E177" s="56"/>
      <c r="F177" s="56"/>
      <c r="G177" s="56"/>
      <c r="H177" s="56"/>
      <c r="I177" s="56"/>
      <c r="J177" s="56"/>
      <c r="K177" s="56"/>
      <c r="L177" s="56"/>
      <c r="M177" s="56"/>
    </row>
    <row r="178" spans="4:13" s="20" customFormat="1" ht="15" customHeight="1" x14ac:dyDescent="0.2">
      <c r="D178" s="56"/>
      <c r="E178" s="56"/>
      <c r="F178" s="56"/>
      <c r="G178" s="56"/>
      <c r="H178" s="56"/>
      <c r="I178" s="56"/>
      <c r="J178" s="56"/>
      <c r="K178" s="56"/>
      <c r="L178" s="56"/>
      <c r="M178" s="56"/>
    </row>
    <row r="179" spans="4:13" s="20" customFormat="1" ht="15" customHeight="1" x14ac:dyDescent="0.2">
      <c r="D179" s="56"/>
      <c r="E179" s="56"/>
      <c r="F179" s="56"/>
      <c r="G179" s="56"/>
      <c r="H179" s="56"/>
      <c r="I179" s="56"/>
      <c r="J179" s="56"/>
      <c r="K179" s="56"/>
      <c r="L179" s="56"/>
      <c r="M179" s="56"/>
    </row>
    <row r="180" spans="4:13" s="20" customFormat="1" ht="15" customHeight="1" x14ac:dyDescent="0.2">
      <c r="D180" s="56"/>
      <c r="E180" s="56"/>
      <c r="F180" s="56"/>
      <c r="G180" s="56"/>
      <c r="H180" s="56"/>
      <c r="I180" s="56"/>
      <c r="J180" s="56"/>
      <c r="K180" s="56"/>
      <c r="L180" s="56"/>
      <c r="M180" s="56"/>
    </row>
    <row r="181" spans="4:13" s="20" customFormat="1" ht="15" customHeight="1" x14ac:dyDescent="0.2">
      <c r="D181" s="56"/>
      <c r="E181" s="56"/>
      <c r="F181" s="56"/>
      <c r="G181" s="56"/>
      <c r="H181" s="56"/>
      <c r="I181" s="56"/>
      <c r="J181" s="56"/>
      <c r="K181" s="56"/>
      <c r="L181" s="56"/>
      <c r="M181" s="56"/>
    </row>
    <row r="182" spans="4:13" s="20" customFormat="1" ht="15" customHeight="1" x14ac:dyDescent="0.2">
      <c r="D182" s="56"/>
      <c r="E182" s="56"/>
      <c r="F182" s="56"/>
      <c r="G182" s="56"/>
      <c r="H182" s="56"/>
      <c r="I182" s="56"/>
      <c r="J182" s="56"/>
      <c r="K182" s="56"/>
      <c r="L182" s="56"/>
      <c r="M182" s="56"/>
    </row>
    <row r="183" spans="4:13" s="20" customFormat="1" ht="15" customHeight="1" x14ac:dyDescent="0.2">
      <c r="D183" s="56"/>
      <c r="E183" s="56"/>
      <c r="F183" s="56"/>
      <c r="G183" s="56"/>
      <c r="H183" s="56"/>
      <c r="I183" s="56"/>
      <c r="J183" s="56"/>
      <c r="K183" s="56"/>
      <c r="L183" s="56"/>
      <c r="M183" s="56"/>
    </row>
    <row r="184" spans="4:13" s="20" customFormat="1" ht="15" customHeight="1" x14ac:dyDescent="0.2">
      <c r="D184" s="56"/>
      <c r="E184" s="56"/>
      <c r="F184" s="56"/>
      <c r="G184" s="56"/>
      <c r="H184" s="56"/>
      <c r="I184" s="56"/>
      <c r="J184" s="56"/>
      <c r="K184" s="56"/>
      <c r="L184" s="56"/>
      <c r="M184" s="56"/>
    </row>
    <row r="185" spans="4:13" s="20" customFormat="1" ht="15" customHeight="1" x14ac:dyDescent="0.2">
      <c r="D185" s="56"/>
      <c r="E185" s="56"/>
      <c r="F185" s="56"/>
      <c r="G185" s="56"/>
      <c r="H185" s="56"/>
      <c r="I185" s="56"/>
      <c r="J185" s="56"/>
      <c r="K185" s="56"/>
      <c r="L185" s="56"/>
      <c r="M185" s="56"/>
    </row>
    <row r="186" spans="4:13" s="20" customFormat="1" ht="15" customHeight="1" x14ac:dyDescent="0.2">
      <c r="D186" s="56"/>
      <c r="E186" s="56"/>
      <c r="F186" s="56"/>
      <c r="G186" s="56"/>
      <c r="H186" s="56"/>
      <c r="I186" s="56"/>
      <c r="J186" s="56"/>
      <c r="K186" s="56"/>
      <c r="L186" s="56"/>
      <c r="M186" s="56"/>
    </row>
    <row r="187" spans="4:13" s="20" customFormat="1" ht="15" customHeight="1" x14ac:dyDescent="0.2">
      <c r="D187" s="56"/>
      <c r="E187" s="56"/>
      <c r="F187" s="56"/>
      <c r="G187" s="56"/>
      <c r="H187" s="56"/>
      <c r="I187" s="56"/>
      <c r="J187" s="56"/>
      <c r="K187" s="56"/>
      <c r="L187" s="56"/>
      <c r="M187" s="56"/>
    </row>
    <row r="188" spans="4:13" s="20" customFormat="1" ht="15" customHeight="1" x14ac:dyDescent="0.2">
      <c r="D188" s="56"/>
      <c r="E188" s="56"/>
      <c r="F188" s="56"/>
      <c r="G188" s="56"/>
      <c r="H188" s="56"/>
      <c r="I188" s="56"/>
      <c r="J188" s="56"/>
      <c r="K188" s="56"/>
      <c r="L188" s="56"/>
      <c r="M188" s="56"/>
    </row>
    <row r="189" spans="4:13" s="20" customFormat="1" ht="15" customHeight="1" x14ac:dyDescent="0.2">
      <c r="D189" s="56"/>
      <c r="E189" s="56"/>
      <c r="F189" s="56"/>
      <c r="G189" s="56"/>
      <c r="H189" s="56"/>
      <c r="I189" s="56"/>
      <c r="J189" s="56"/>
      <c r="K189" s="56"/>
      <c r="L189" s="56"/>
      <c r="M189" s="56"/>
    </row>
    <row r="190" spans="4:13" s="20" customFormat="1" ht="15" customHeight="1" x14ac:dyDescent="0.2">
      <c r="D190" s="56"/>
      <c r="E190" s="56"/>
      <c r="F190" s="56"/>
      <c r="G190" s="56"/>
      <c r="H190" s="56"/>
      <c r="I190" s="56"/>
      <c r="J190" s="56"/>
      <c r="K190" s="56"/>
      <c r="L190" s="56"/>
      <c r="M190" s="56"/>
    </row>
    <row r="191" spans="4:13" s="20" customFormat="1" ht="15" customHeight="1" x14ac:dyDescent="0.2">
      <c r="D191" s="56"/>
      <c r="E191" s="56"/>
      <c r="F191" s="56"/>
      <c r="G191" s="56"/>
      <c r="H191" s="56"/>
      <c r="I191" s="56"/>
      <c r="J191" s="56"/>
      <c r="K191" s="56"/>
      <c r="L191" s="56"/>
      <c r="M191" s="56"/>
    </row>
    <row r="192" spans="4:13" s="20" customFormat="1" ht="15" customHeight="1" x14ac:dyDescent="0.2">
      <c r="D192" s="56"/>
      <c r="E192" s="56"/>
      <c r="F192" s="56"/>
      <c r="G192" s="56"/>
      <c r="H192" s="56"/>
      <c r="I192" s="56"/>
      <c r="J192" s="56"/>
      <c r="K192" s="56"/>
      <c r="L192" s="56"/>
      <c r="M192" s="56"/>
    </row>
    <row r="193" spans="4:14" s="20" customFormat="1" ht="15" customHeight="1" x14ac:dyDescent="0.2">
      <c r="D193" s="56"/>
      <c r="E193" s="56"/>
      <c r="F193" s="56"/>
      <c r="G193" s="56"/>
      <c r="H193" s="56"/>
      <c r="I193" s="56"/>
      <c r="J193" s="56"/>
      <c r="K193" s="56"/>
      <c r="L193" s="56"/>
      <c r="M193" s="56"/>
    </row>
    <row r="194" spans="4:14" s="20" customFormat="1" ht="15" customHeight="1" x14ac:dyDescent="0.2">
      <c r="D194" s="56"/>
      <c r="E194" s="56"/>
      <c r="F194" s="56"/>
      <c r="G194" s="56"/>
      <c r="H194" s="56"/>
      <c r="I194" s="56"/>
      <c r="J194" s="56"/>
      <c r="K194" s="56"/>
      <c r="L194" s="56"/>
      <c r="M194" s="56"/>
    </row>
    <row r="195" spans="4:14" s="20" customFormat="1" ht="15" customHeight="1" x14ac:dyDescent="0.2">
      <c r="D195" s="56"/>
      <c r="E195" s="56"/>
      <c r="F195" s="56"/>
      <c r="G195" s="56"/>
      <c r="H195" s="56"/>
      <c r="I195" s="56"/>
      <c r="J195" s="56"/>
      <c r="K195" s="56"/>
      <c r="L195" s="56"/>
      <c r="M195" s="56"/>
    </row>
    <row r="196" spans="4:14" s="20" customFormat="1" ht="15" customHeight="1" x14ac:dyDescent="0.2">
      <c r="D196" s="56"/>
      <c r="E196" s="56"/>
      <c r="F196" s="56"/>
      <c r="G196" s="56"/>
      <c r="H196" s="56"/>
      <c r="I196" s="56"/>
      <c r="J196" s="56"/>
      <c r="K196" s="56"/>
      <c r="L196" s="56"/>
      <c r="M196" s="56"/>
    </row>
    <row r="197" spans="4:14" s="20" customFormat="1" ht="15" customHeight="1" x14ac:dyDescent="0.2">
      <c r="D197" s="56"/>
      <c r="E197" s="56"/>
      <c r="F197" s="56"/>
      <c r="G197" s="56"/>
      <c r="H197" s="56"/>
      <c r="I197" s="56"/>
      <c r="J197" s="56"/>
      <c r="K197" s="56"/>
      <c r="L197" s="56"/>
      <c r="M197" s="56"/>
    </row>
    <row r="198" spans="4:14" s="20" customFormat="1" ht="15" customHeight="1" x14ac:dyDescent="0.2">
      <c r="D198" s="56"/>
      <c r="E198" s="56"/>
      <c r="F198" s="56"/>
      <c r="G198" s="56"/>
      <c r="H198" s="56"/>
      <c r="I198" s="56"/>
      <c r="J198" s="56"/>
      <c r="K198" s="56"/>
      <c r="L198" s="56"/>
      <c r="M198" s="56"/>
    </row>
    <row r="199" spans="4:14" s="20" customFormat="1" ht="15" customHeight="1" x14ac:dyDescent="0.2">
      <c r="E199" s="56"/>
      <c r="F199" s="56"/>
      <c r="G199" s="56"/>
      <c r="H199" s="56"/>
      <c r="I199" s="56"/>
      <c r="J199" s="56"/>
      <c r="K199" s="56"/>
      <c r="L199" s="56"/>
      <c r="M199" s="56"/>
      <c r="N199" s="23"/>
    </row>
    <row r="200" spans="4:14" s="20" customFormat="1" ht="15" customHeight="1" x14ac:dyDescent="0.2">
      <c r="E200" s="56"/>
      <c r="F200" s="56"/>
      <c r="G200" s="56"/>
      <c r="H200" s="56"/>
      <c r="I200" s="56"/>
      <c r="J200" s="56"/>
      <c r="K200" s="56"/>
      <c r="L200" s="56"/>
      <c r="M200" s="56"/>
      <c r="N200" s="23"/>
    </row>
    <row r="201" spans="4:14" s="20" customFormat="1" ht="15" customHeight="1" x14ac:dyDescent="0.2">
      <c r="E201" s="56"/>
      <c r="F201" s="56"/>
      <c r="G201" s="56"/>
      <c r="H201" s="56"/>
      <c r="I201" s="56"/>
      <c r="J201" s="56"/>
      <c r="K201" s="56"/>
      <c r="L201" s="56"/>
      <c r="M201" s="56"/>
      <c r="N201" s="23"/>
    </row>
    <row r="202" spans="4:14" s="20" customFormat="1" ht="15" customHeight="1" x14ac:dyDescent="0.2">
      <c r="E202" s="56"/>
      <c r="F202" s="56"/>
      <c r="G202" s="56"/>
      <c r="H202" s="56"/>
      <c r="I202" s="56"/>
      <c r="J202" s="56"/>
      <c r="K202" s="56"/>
      <c r="L202" s="56"/>
      <c r="M202" s="56"/>
      <c r="N202" s="23"/>
    </row>
    <row r="203" spans="4:14" s="20" customFormat="1" ht="15" customHeight="1" x14ac:dyDescent="0.2">
      <c r="E203" s="56"/>
      <c r="F203" s="56"/>
      <c r="G203" s="56"/>
      <c r="H203" s="56"/>
      <c r="I203" s="56"/>
      <c r="J203" s="56"/>
      <c r="K203" s="56"/>
      <c r="L203" s="56"/>
      <c r="M203" s="56"/>
      <c r="N203" s="23"/>
    </row>
    <row r="204" spans="4:14" s="20" customFormat="1" ht="15" customHeight="1" x14ac:dyDescent="0.2">
      <c r="E204" s="56"/>
      <c r="F204" s="56"/>
      <c r="G204" s="56"/>
      <c r="H204" s="56"/>
      <c r="I204" s="56"/>
      <c r="J204" s="56"/>
      <c r="K204" s="56"/>
      <c r="L204" s="56"/>
      <c r="M204" s="56"/>
      <c r="N204" s="23"/>
    </row>
    <row r="205" spans="4:14" s="20" customFormat="1" ht="15" customHeight="1" x14ac:dyDescent="0.2">
      <c r="E205" s="56"/>
      <c r="F205" s="56"/>
      <c r="G205" s="56"/>
      <c r="H205" s="56"/>
      <c r="I205" s="56"/>
      <c r="J205" s="56"/>
      <c r="K205" s="56"/>
      <c r="L205" s="56"/>
      <c r="M205" s="56"/>
      <c r="N205" s="23"/>
    </row>
    <row r="206" spans="4:14" s="20" customFormat="1" ht="15" customHeight="1" x14ac:dyDescent="0.2">
      <c r="E206" s="56"/>
      <c r="F206" s="56"/>
      <c r="G206" s="56"/>
      <c r="H206" s="56"/>
      <c r="I206" s="56"/>
      <c r="J206" s="56"/>
      <c r="K206" s="56"/>
      <c r="L206" s="56"/>
      <c r="M206" s="56"/>
      <c r="N206" s="23"/>
    </row>
    <row r="207" spans="4:14" s="20" customFormat="1" ht="15" customHeight="1" x14ac:dyDescent="0.2">
      <c r="E207" s="56"/>
      <c r="F207" s="56"/>
      <c r="G207" s="56"/>
      <c r="H207" s="56"/>
      <c r="I207" s="56"/>
      <c r="J207" s="56"/>
      <c r="K207" s="56"/>
      <c r="L207" s="56"/>
      <c r="M207" s="56"/>
      <c r="N207" s="23"/>
    </row>
    <row r="208" spans="4:14" s="20" customFormat="1" ht="15" customHeight="1" x14ac:dyDescent="0.2">
      <c r="E208" s="56"/>
      <c r="F208" s="56"/>
      <c r="G208" s="56"/>
      <c r="H208" s="56"/>
      <c r="I208" s="56"/>
      <c r="J208" s="56"/>
      <c r="K208" s="56"/>
      <c r="L208" s="56"/>
      <c r="M208" s="56"/>
      <c r="N208" s="23"/>
    </row>
    <row r="209" spans="5:14" s="20" customFormat="1" ht="15" customHeight="1" x14ac:dyDescent="0.2">
      <c r="E209" s="56"/>
      <c r="F209" s="56"/>
      <c r="G209" s="56"/>
      <c r="H209" s="56"/>
      <c r="I209" s="56"/>
      <c r="J209" s="56"/>
      <c r="K209" s="56"/>
      <c r="L209" s="56"/>
      <c r="M209" s="56"/>
      <c r="N209" s="23"/>
    </row>
    <row r="210" spans="5:14" s="20" customFormat="1" ht="15" customHeight="1" x14ac:dyDescent="0.2">
      <c r="E210" s="56"/>
      <c r="F210" s="56"/>
      <c r="G210" s="56"/>
      <c r="H210" s="56"/>
      <c r="I210" s="56"/>
      <c r="J210" s="56"/>
      <c r="K210" s="56"/>
      <c r="L210" s="56"/>
      <c r="M210" s="56"/>
      <c r="N210" s="23"/>
    </row>
    <row r="211" spans="5:14" s="20" customFormat="1" ht="15" customHeight="1" x14ac:dyDescent="0.2">
      <c r="E211" s="56"/>
      <c r="F211" s="56"/>
      <c r="G211" s="56"/>
      <c r="H211" s="56"/>
      <c r="I211" s="56"/>
      <c r="J211" s="56"/>
      <c r="K211" s="56"/>
      <c r="L211" s="56"/>
      <c r="M211" s="56"/>
      <c r="N211" s="23"/>
    </row>
    <row r="212" spans="5:14" s="20" customFormat="1" ht="15" customHeight="1" x14ac:dyDescent="0.2">
      <c r="E212" s="56"/>
      <c r="F212" s="56"/>
      <c r="G212" s="56"/>
      <c r="H212" s="56"/>
      <c r="I212" s="56"/>
      <c r="J212" s="56"/>
      <c r="K212" s="56"/>
      <c r="L212" s="56"/>
      <c r="M212" s="56"/>
      <c r="N212" s="23"/>
    </row>
    <row r="213" spans="5:14" s="20" customFormat="1" ht="15" customHeight="1" x14ac:dyDescent="0.2">
      <c r="E213" s="56"/>
      <c r="F213" s="56"/>
      <c r="G213" s="56"/>
      <c r="H213" s="56"/>
      <c r="I213" s="56"/>
      <c r="J213" s="56"/>
      <c r="K213" s="56"/>
      <c r="L213" s="56"/>
      <c r="M213" s="56"/>
      <c r="N213" s="23"/>
    </row>
    <row r="214" spans="5:14" s="20" customFormat="1" ht="15" customHeight="1" x14ac:dyDescent="0.2">
      <c r="E214" s="56"/>
      <c r="F214" s="56"/>
      <c r="G214" s="56"/>
      <c r="H214" s="56"/>
      <c r="I214" s="56"/>
      <c r="J214" s="56"/>
      <c r="K214" s="56"/>
      <c r="L214" s="56"/>
      <c r="M214" s="56"/>
      <c r="N214" s="23"/>
    </row>
    <row r="215" spans="5:14" s="20" customFormat="1" ht="15" customHeight="1" x14ac:dyDescent="0.2">
      <c r="E215" s="56"/>
      <c r="F215" s="56"/>
      <c r="G215" s="56"/>
      <c r="H215" s="56"/>
      <c r="I215" s="56"/>
      <c r="J215" s="56"/>
      <c r="K215" s="56"/>
      <c r="L215" s="56"/>
      <c r="M215" s="56"/>
      <c r="N215" s="23"/>
    </row>
    <row r="216" spans="5:14" s="20" customFormat="1" ht="15" customHeight="1" x14ac:dyDescent="0.2">
      <c r="E216" s="56"/>
      <c r="F216" s="56"/>
      <c r="G216" s="56"/>
      <c r="H216" s="56"/>
      <c r="I216" s="56"/>
      <c r="J216" s="56"/>
      <c r="K216" s="56"/>
      <c r="L216" s="56"/>
      <c r="M216" s="56"/>
      <c r="N216" s="23"/>
    </row>
    <row r="217" spans="5:14" s="20" customFormat="1" ht="15" customHeight="1" x14ac:dyDescent="0.2">
      <c r="E217" s="56"/>
      <c r="F217" s="56"/>
      <c r="G217" s="56"/>
      <c r="H217" s="56"/>
      <c r="I217" s="56"/>
      <c r="J217" s="56"/>
      <c r="K217" s="56"/>
      <c r="L217" s="56"/>
      <c r="M217" s="56"/>
      <c r="N217" s="23"/>
    </row>
    <row r="218" spans="5:14" s="20" customFormat="1" ht="15" customHeight="1" x14ac:dyDescent="0.2">
      <c r="E218" s="56"/>
      <c r="F218" s="56"/>
      <c r="G218" s="56"/>
      <c r="H218" s="56"/>
      <c r="I218" s="56"/>
      <c r="J218" s="56"/>
      <c r="K218" s="56"/>
      <c r="L218" s="56"/>
      <c r="M218" s="56"/>
      <c r="N218" s="23"/>
    </row>
    <row r="219" spans="5:14" s="20" customFormat="1" ht="15" customHeight="1" x14ac:dyDescent="0.2">
      <c r="E219" s="56"/>
      <c r="F219" s="56"/>
      <c r="G219" s="56"/>
      <c r="H219" s="56"/>
      <c r="I219" s="56"/>
      <c r="J219" s="56"/>
      <c r="K219" s="56"/>
      <c r="L219" s="56"/>
      <c r="M219" s="56"/>
      <c r="N219" s="23"/>
    </row>
    <row r="220" spans="5:14" s="20" customFormat="1" ht="15" customHeight="1" x14ac:dyDescent="0.2">
      <c r="E220" s="56"/>
      <c r="F220" s="56"/>
      <c r="G220" s="56"/>
      <c r="H220" s="56"/>
      <c r="I220" s="56"/>
      <c r="J220" s="56"/>
      <c r="K220" s="56"/>
      <c r="L220" s="56"/>
      <c r="M220" s="56"/>
      <c r="N220" s="23"/>
    </row>
    <row r="221" spans="5:14" s="20" customFormat="1" ht="15" customHeight="1" x14ac:dyDescent="0.2">
      <c r="E221" s="56"/>
      <c r="F221" s="56"/>
      <c r="G221" s="56"/>
      <c r="H221" s="56"/>
      <c r="I221" s="56"/>
      <c r="J221" s="56"/>
      <c r="K221" s="56"/>
      <c r="L221" s="56"/>
      <c r="M221" s="56"/>
      <c r="N221" s="23"/>
    </row>
    <row r="222" spans="5:14" s="20" customFormat="1" ht="15" customHeight="1" x14ac:dyDescent="0.2">
      <c r="E222" s="56"/>
      <c r="F222" s="56"/>
      <c r="G222" s="56"/>
      <c r="H222" s="56"/>
      <c r="I222" s="56"/>
      <c r="J222" s="56"/>
      <c r="K222" s="56"/>
      <c r="L222" s="56"/>
      <c r="M222" s="56"/>
      <c r="N222" s="23"/>
    </row>
    <row r="223" spans="5:14" s="20" customFormat="1" ht="15" customHeight="1" x14ac:dyDescent="0.2">
      <c r="E223" s="56"/>
      <c r="F223" s="56"/>
      <c r="G223" s="56"/>
      <c r="H223" s="56"/>
      <c r="I223" s="56"/>
      <c r="J223" s="56"/>
      <c r="K223" s="56"/>
      <c r="L223" s="56"/>
      <c r="M223" s="56"/>
      <c r="N223" s="23"/>
    </row>
    <row r="224" spans="5:14" s="20" customFormat="1" ht="15" customHeight="1" x14ac:dyDescent="0.2">
      <c r="E224" s="56"/>
      <c r="F224" s="56"/>
      <c r="G224" s="56"/>
      <c r="H224" s="56"/>
      <c r="I224" s="56"/>
      <c r="J224" s="56"/>
      <c r="K224" s="56"/>
      <c r="L224" s="56"/>
      <c r="M224" s="56"/>
      <c r="N224" s="23"/>
    </row>
    <row r="225" spans="5:14" s="20" customFormat="1" ht="15" customHeight="1" x14ac:dyDescent="0.2">
      <c r="E225" s="56"/>
      <c r="F225" s="56"/>
      <c r="G225" s="56"/>
      <c r="H225" s="56"/>
      <c r="I225" s="56"/>
      <c r="J225" s="56"/>
      <c r="K225" s="56"/>
      <c r="L225" s="56"/>
      <c r="M225" s="56"/>
      <c r="N225" s="23"/>
    </row>
    <row r="226" spans="5:14" s="20" customFormat="1" ht="15" customHeight="1" x14ac:dyDescent="0.2">
      <c r="E226" s="56"/>
      <c r="F226" s="56"/>
      <c r="G226" s="56"/>
      <c r="H226" s="56"/>
      <c r="I226" s="56"/>
      <c r="J226" s="56"/>
      <c r="K226" s="56"/>
      <c r="L226" s="56"/>
      <c r="M226" s="56"/>
      <c r="N226" s="23"/>
    </row>
    <row r="227" spans="5:14" s="20" customFormat="1" ht="15" customHeight="1" x14ac:dyDescent="0.2">
      <c r="E227" s="56"/>
      <c r="F227" s="56"/>
      <c r="G227" s="56"/>
      <c r="H227" s="56"/>
      <c r="I227" s="56"/>
      <c r="J227" s="56"/>
      <c r="K227" s="56"/>
      <c r="L227" s="56"/>
      <c r="M227" s="56"/>
      <c r="N227" s="23"/>
    </row>
    <row r="228" spans="5:14" s="20" customFormat="1" ht="15" customHeight="1" x14ac:dyDescent="0.2">
      <c r="E228" s="56"/>
      <c r="F228" s="56"/>
      <c r="G228" s="56"/>
      <c r="H228" s="56"/>
      <c r="I228" s="56"/>
      <c r="J228" s="56"/>
      <c r="K228" s="56"/>
      <c r="L228" s="56"/>
      <c r="M228" s="56"/>
      <c r="N228" s="23"/>
    </row>
    <row r="229" spans="5:14" s="20" customFormat="1" ht="15" customHeight="1" x14ac:dyDescent="0.2">
      <c r="E229" s="56"/>
      <c r="F229" s="56"/>
      <c r="G229" s="56"/>
      <c r="H229" s="56"/>
      <c r="I229" s="56"/>
      <c r="J229" s="56"/>
      <c r="K229" s="56"/>
      <c r="L229" s="56"/>
      <c r="M229" s="56"/>
      <c r="N229" s="23"/>
    </row>
    <row r="230" spans="5:14" s="20" customFormat="1" ht="15" customHeight="1" x14ac:dyDescent="0.2">
      <c r="E230" s="56"/>
      <c r="F230" s="56"/>
      <c r="G230" s="56"/>
      <c r="H230" s="56"/>
      <c r="I230" s="56"/>
      <c r="J230" s="56"/>
      <c r="K230" s="56"/>
      <c r="L230" s="56"/>
      <c r="M230" s="56"/>
      <c r="N230" s="23"/>
    </row>
    <row r="231" spans="5:14" s="20" customFormat="1" ht="15" customHeight="1" x14ac:dyDescent="0.2">
      <c r="E231" s="56"/>
      <c r="F231" s="56"/>
      <c r="G231" s="56"/>
      <c r="H231" s="56"/>
      <c r="I231" s="56"/>
      <c r="J231" s="56"/>
      <c r="K231" s="56"/>
      <c r="L231" s="56"/>
      <c r="M231" s="56"/>
      <c r="N231" s="23"/>
    </row>
    <row r="232" spans="5:14" s="20" customFormat="1" ht="15" customHeight="1" x14ac:dyDescent="0.2">
      <c r="E232" s="56"/>
      <c r="F232" s="56"/>
      <c r="G232" s="56"/>
      <c r="H232" s="56"/>
      <c r="I232" s="56"/>
      <c r="J232" s="56"/>
      <c r="K232" s="56"/>
      <c r="L232" s="56"/>
      <c r="M232" s="56"/>
      <c r="N232" s="23"/>
    </row>
    <row r="233" spans="5:14" s="20" customFormat="1" ht="15" customHeight="1" x14ac:dyDescent="0.2">
      <c r="E233" s="56"/>
      <c r="F233" s="56"/>
      <c r="G233" s="56"/>
      <c r="H233" s="56"/>
      <c r="I233" s="56"/>
      <c r="J233" s="56"/>
      <c r="K233" s="56"/>
      <c r="L233" s="56"/>
      <c r="M233" s="56"/>
      <c r="N233" s="23"/>
    </row>
    <row r="234" spans="5:14" s="20" customFormat="1" ht="15" customHeight="1" x14ac:dyDescent="0.2">
      <c r="E234" s="56"/>
      <c r="F234" s="56"/>
      <c r="G234" s="56"/>
      <c r="H234" s="56"/>
      <c r="I234" s="56"/>
      <c r="J234" s="56"/>
      <c r="K234" s="56"/>
      <c r="L234" s="56"/>
      <c r="M234" s="56"/>
      <c r="N234" s="23"/>
    </row>
    <row r="235" spans="5:14" s="20" customFormat="1" ht="15" customHeight="1" x14ac:dyDescent="0.2">
      <c r="E235" s="56"/>
      <c r="F235" s="56"/>
      <c r="G235" s="56"/>
      <c r="H235" s="56"/>
      <c r="I235" s="56"/>
      <c r="J235" s="56"/>
      <c r="K235" s="56"/>
      <c r="L235" s="56"/>
      <c r="M235" s="56"/>
      <c r="N235" s="23"/>
    </row>
    <row r="236" spans="5:14" s="20" customFormat="1" ht="15" customHeight="1" x14ac:dyDescent="0.2">
      <c r="E236" s="56"/>
      <c r="F236" s="56"/>
      <c r="G236" s="56"/>
      <c r="H236" s="56"/>
      <c r="I236" s="56"/>
      <c r="J236" s="56"/>
      <c r="K236" s="56"/>
      <c r="L236" s="56"/>
      <c r="M236" s="56"/>
      <c r="N236" s="23"/>
    </row>
    <row r="237" spans="5:14" s="20" customFormat="1" ht="15" customHeight="1" x14ac:dyDescent="0.2">
      <c r="E237" s="56"/>
      <c r="F237" s="56"/>
      <c r="G237" s="56"/>
      <c r="H237" s="56"/>
      <c r="I237" s="56"/>
      <c r="J237" s="56"/>
      <c r="K237" s="56"/>
      <c r="L237" s="56"/>
      <c r="M237" s="56"/>
      <c r="N237" s="23"/>
    </row>
    <row r="238" spans="5:14" s="20" customFormat="1" ht="15" customHeight="1" x14ac:dyDescent="0.2">
      <c r="E238" s="56"/>
      <c r="F238" s="56"/>
      <c r="G238" s="56"/>
      <c r="H238" s="56"/>
      <c r="I238" s="56"/>
      <c r="J238" s="56"/>
      <c r="K238" s="56"/>
      <c r="L238" s="56"/>
      <c r="M238" s="56"/>
      <c r="N238" s="23"/>
    </row>
    <row r="239" spans="5:14" s="20" customFormat="1" ht="15" customHeight="1" x14ac:dyDescent="0.2">
      <c r="E239" s="56"/>
      <c r="F239" s="56"/>
      <c r="G239" s="56"/>
      <c r="H239" s="56"/>
      <c r="I239" s="56"/>
      <c r="J239" s="56"/>
      <c r="K239" s="56"/>
      <c r="L239" s="56"/>
      <c r="M239" s="56"/>
      <c r="N239" s="23"/>
    </row>
    <row r="240" spans="5:14" s="20" customFormat="1" ht="15" customHeight="1" x14ac:dyDescent="0.2">
      <c r="E240" s="56"/>
      <c r="F240" s="56"/>
      <c r="G240" s="56"/>
      <c r="H240" s="56"/>
      <c r="I240" s="56"/>
      <c r="J240" s="56"/>
      <c r="K240" s="56"/>
      <c r="L240" s="56"/>
      <c r="M240" s="56"/>
      <c r="N240" s="23"/>
    </row>
    <row r="241" spans="5:14" s="20" customFormat="1" ht="15" customHeight="1" x14ac:dyDescent="0.2">
      <c r="E241" s="56"/>
      <c r="F241" s="56"/>
      <c r="G241" s="56"/>
      <c r="H241" s="56"/>
      <c r="I241" s="56"/>
      <c r="J241" s="56"/>
      <c r="K241" s="56"/>
      <c r="L241" s="56"/>
      <c r="M241" s="56"/>
      <c r="N241" s="23"/>
    </row>
    <row r="242" spans="5:14" s="20" customFormat="1" ht="15" customHeight="1" x14ac:dyDescent="0.2">
      <c r="E242" s="56"/>
      <c r="F242" s="56"/>
      <c r="G242" s="56"/>
      <c r="H242" s="56"/>
      <c r="I242" s="56"/>
      <c r="J242" s="56"/>
      <c r="K242" s="56"/>
      <c r="L242" s="56"/>
      <c r="M242" s="56"/>
      <c r="N242" s="23"/>
    </row>
    <row r="243" spans="5:14" s="20" customFormat="1" ht="15" customHeight="1" x14ac:dyDescent="0.2">
      <c r="E243" s="56"/>
      <c r="F243" s="56"/>
      <c r="G243" s="56"/>
      <c r="H243" s="56"/>
      <c r="I243" s="56"/>
      <c r="J243" s="56"/>
      <c r="K243" s="56"/>
      <c r="L243" s="56"/>
      <c r="M243" s="56"/>
      <c r="N243" s="23"/>
    </row>
    <row r="244" spans="5:14" s="20" customFormat="1" ht="15" customHeight="1" x14ac:dyDescent="0.2">
      <c r="E244" s="56"/>
      <c r="F244" s="56"/>
      <c r="G244" s="56"/>
      <c r="H244" s="56"/>
      <c r="I244" s="56"/>
      <c r="J244" s="56"/>
      <c r="K244" s="56"/>
      <c r="L244" s="56"/>
      <c r="M244" s="56"/>
      <c r="N244" s="23"/>
    </row>
    <row r="245" spans="5:14" s="20" customFormat="1" ht="15" customHeight="1" x14ac:dyDescent="0.2">
      <c r="E245" s="56"/>
      <c r="F245" s="56"/>
      <c r="G245" s="56"/>
      <c r="H245" s="56"/>
      <c r="I245" s="56"/>
      <c r="J245" s="56"/>
      <c r="K245" s="56"/>
      <c r="L245" s="56"/>
      <c r="M245" s="56"/>
      <c r="N245" s="23"/>
    </row>
    <row r="246" spans="5:14" s="20" customFormat="1" ht="15" customHeight="1" x14ac:dyDescent="0.2">
      <c r="E246" s="56"/>
      <c r="F246" s="56"/>
      <c r="G246" s="56"/>
      <c r="H246" s="56"/>
      <c r="I246" s="56"/>
      <c r="J246" s="56"/>
      <c r="K246" s="56"/>
      <c r="L246" s="56"/>
      <c r="M246" s="56"/>
      <c r="N246" s="23"/>
    </row>
    <row r="247" spans="5:14" s="20" customFormat="1" ht="15" customHeight="1" x14ac:dyDescent="0.2">
      <c r="E247" s="56"/>
      <c r="F247" s="56"/>
      <c r="G247" s="56"/>
      <c r="H247" s="56"/>
      <c r="I247" s="56"/>
      <c r="J247" s="56"/>
      <c r="K247" s="56"/>
      <c r="L247" s="56"/>
      <c r="M247" s="56"/>
      <c r="N247" s="23"/>
    </row>
    <row r="248" spans="5:14" s="20" customFormat="1" ht="15" customHeight="1" x14ac:dyDescent="0.2">
      <c r="E248" s="56"/>
      <c r="F248" s="56"/>
      <c r="G248" s="56"/>
      <c r="H248" s="56"/>
      <c r="I248" s="56"/>
      <c r="J248" s="56"/>
      <c r="K248" s="56"/>
      <c r="L248" s="56"/>
      <c r="M248" s="56"/>
      <c r="N248" s="23"/>
    </row>
    <row r="249" spans="5:14" s="20" customFormat="1" ht="15" customHeight="1" x14ac:dyDescent="0.2">
      <c r="E249" s="56"/>
      <c r="F249" s="56"/>
      <c r="G249" s="56"/>
      <c r="H249" s="56"/>
      <c r="I249" s="56"/>
      <c r="J249" s="56"/>
      <c r="K249" s="56"/>
      <c r="L249" s="56"/>
      <c r="M249" s="56"/>
      <c r="N249" s="23"/>
    </row>
    <row r="250" spans="5:14" s="20" customFormat="1" ht="15" customHeight="1" x14ac:dyDescent="0.2">
      <c r="E250" s="56"/>
      <c r="F250" s="56"/>
      <c r="G250" s="56"/>
      <c r="H250" s="56"/>
      <c r="I250" s="56"/>
      <c r="J250" s="56"/>
      <c r="K250" s="56"/>
      <c r="L250" s="56"/>
      <c r="M250" s="56"/>
      <c r="N250" s="23"/>
    </row>
    <row r="251" spans="5:14" s="20" customFormat="1" ht="15" customHeight="1" x14ac:dyDescent="0.2">
      <c r="E251" s="56"/>
      <c r="F251" s="56"/>
      <c r="G251" s="56"/>
      <c r="H251" s="56"/>
      <c r="I251" s="56"/>
      <c r="J251" s="56"/>
      <c r="K251" s="56"/>
      <c r="L251" s="56"/>
      <c r="M251" s="56"/>
      <c r="N251" s="23"/>
    </row>
    <row r="252" spans="5:14" s="20" customFormat="1" ht="15" customHeight="1" x14ac:dyDescent="0.2">
      <c r="E252" s="56"/>
      <c r="F252" s="56"/>
      <c r="G252" s="56"/>
      <c r="H252" s="56"/>
      <c r="I252" s="56"/>
      <c r="J252" s="56"/>
      <c r="K252" s="56"/>
      <c r="L252" s="56"/>
      <c r="M252" s="56"/>
      <c r="N252" s="23"/>
    </row>
    <row r="253" spans="5:14" s="20" customFormat="1" ht="15" customHeight="1" x14ac:dyDescent="0.2">
      <c r="E253" s="56"/>
      <c r="F253" s="56"/>
      <c r="G253" s="56"/>
      <c r="H253" s="56"/>
      <c r="I253" s="56"/>
      <c r="J253" s="56"/>
      <c r="K253" s="56"/>
      <c r="L253" s="56"/>
      <c r="M253" s="56"/>
      <c r="N253" s="23"/>
    </row>
    <row r="254" spans="5:14" s="20" customFormat="1" ht="15" customHeight="1" x14ac:dyDescent="0.2">
      <c r="E254" s="56"/>
      <c r="F254" s="56"/>
      <c r="G254" s="56"/>
      <c r="H254" s="56"/>
      <c r="I254" s="56"/>
      <c r="J254" s="56"/>
      <c r="K254" s="56"/>
      <c r="L254" s="56"/>
      <c r="M254" s="56"/>
      <c r="N254" s="23"/>
    </row>
    <row r="255" spans="5:14" s="20" customFormat="1" ht="15" customHeight="1" x14ac:dyDescent="0.2">
      <c r="E255" s="56"/>
      <c r="F255" s="56"/>
      <c r="G255" s="56"/>
      <c r="H255" s="56"/>
      <c r="I255" s="56"/>
      <c r="J255" s="56"/>
      <c r="K255" s="56"/>
      <c r="L255" s="56"/>
      <c r="M255" s="56"/>
      <c r="N255" s="23"/>
    </row>
    <row r="256" spans="5:14" s="20" customFormat="1" ht="15" customHeight="1" x14ac:dyDescent="0.2">
      <c r="E256" s="56"/>
      <c r="F256" s="56"/>
      <c r="G256" s="56"/>
      <c r="H256" s="56"/>
      <c r="I256" s="56"/>
      <c r="J256" s="56"/>
      <c r="K256" s="56"/>
      <c r="L256" s="56"/>
      <c r="M256" s="56"/>
      <c r="N256" s="23"/>
    </row>
    <row r="257" spans="5:14" s="20" customFormat="1" ht="15" customHeight="1" x14ac:dyDescent="0.2">
      <c r="E257" s="56"/>
      <c r="F257" s="56"/>
      <c r="G257" s="56"/>
      <c r="H257" s="56"/>
      <c r="I257" s="56"/>
      <c r="J257" s="56"/>
      <c r="K257" s="56"/>
      <c r="L257" s="56"/>
      <c r="M257" s="56"/>
      <c r="N257" s="23"/>
    </row>
    <row r="258" spans="5:14" s="20" customFormat="1" ht="15" customHeight="1" x14ac:dyDescent="0.2">
      <c r="E258" s="56"/>
      <c r="F258" s="56"/>
      <c r="G258" s="56"/>
      <c r="H258" s="56"/>
      <c r="I258" s="56"/>
      <c r="J258" s="56"/>
      <c r="K258" s="56"/>
      <c r="L258" s="56"/>
      <c r="M258" s="56"/>
      <c r="N258" s="23"/>
    </row>
    <row r="259" spans="5:14" s="20" customFormat="1" ht="15" customHeight="1" x14ac:dyDescent="0.2">
      <c r="E259" s="56"/>
      <c r="F259" s="56"/>
      <c r="G259" s="56"/>
      <c r="H259" s="56"/>
      <c r="I259" s="56"/>
      <c r="J259" s="56"/>
      <c r="K259" s="56"/>
      <c r="L259" s="56"/>
      <c r="M259" s="56"/>
      <c r="N259" s="23"/>
    </row>
    <row r="260" spans="5:14" s="20" customFormat="1" ht="15" customHeight="1" x14ac:dyDescent="0.2">
      <c r="E260" s="56"/>
      <c r="F260" s="56"/>
      <c r="G260" s="56"/>
      <c r="H260" s="56"/>
      <c r="I260" s="56"/>
      <c r="J260" s="56"/>
      <c r="K260" s="56"/>
      <c r="L260" s="56"/>
      <c r="M260" s="56"/>
      <c r="N260" s="23"/>
    </row>
    <row r="261" spans="5:14" s="20" customFormat="1" ht="15" customHeight="1" x14ac:dyDescent="0.2">
      <c r="E261" s="56"/>
      <c r="F261" s="56"/>
      <c r="G261" s="56"/>
      <c r="H261" s="56"/>
      <c r="I261" s="56"/>
      <c r="J261" s="56"/>
      <c r="K261" s="56"/>
      <c r="L261" s="56"/>
      <c r="M261" s="56"/>
      <c r="N261" s="23"/>
    </row>
    <row r="262" spans="5:14" s="20" customFormat="1" ht="15" customHeight="1" x14ac:dyDescent="0.2">
      <c r="E262" s="56"/>
      <c r="F262" s="56"/>
      <c r="G262" s="56"/>
      <c r="H262" s="56"/>
      <c r="I262" s="56"/>
      <c r="J262" s="56"/>
      <c r="K262" s="56"/>
      <c r="L262" s="56"/>
      <c r="M262" s="56"/>
      <c r="N262" s="23"/>
    </row>
    <row r="263" spans="5:14" s="20" customFormat="1" ht="15" customHeight="1" x14ac:dyDescent="0.2">
      <c r="E263" s="56"/>
      <c r="F263" s="56"/>
      <c r="G263" s="56"/>
      <c r="H263" s="56"/>
      <c r="I263" s="56"/>
      <c r="J263" s="56"/>
      <c r="K263" s="56"/>
      <c r="L263" s="56"/>
      <c r="M263" s="56"/>
      <c r="N263" s="23"/>
    </row>
    <row r="264" spans="5:14" s="20" customFormat="1" ht="15" customHeight="1" x14ac:dyDescent="0.2">
      <c r="E264" s="56"/>
      <c r="F264" s="56"/>
      <c r="G264" s="56"/>
      <c r="H264" s="56"/>
      <c r="I264" s="56"/>
      <c r="J264" s="56"/>
      <c r="K264" s="56"/>
      <c r="L264" s="56"/>
      <c r="M264" s="56"/>
      <c r="N264" s="23"/>
    </row>
    <row r="265" spans="5:14" s="20" customFormat="1" ht="15" customHeight="1" x14ac:dyDescent="0.2">
      <c r="E265" s="56"/>
      <c r="F265" s="56"/>
      <c r="G265" s="56"/>
      <c r="H265" s="56"/>
      <c r="I265" s="56"/>
      <c r="J265" s="56"/>
      <c r="K265" s="56"/>
      <c r="L265" s="56"/>
      <c r="M265" s="56"/>
      <c r="N265" s="23"/>
    </row>
    <row r="266" spans="5:14" s="20" customFormat="1" ht="15" customHeight="1" x14ac:dyDescent="0.2">
      <c r="E266" s="56"/>
      <c r="F266" s="56"/>
      <c r="G266" s="56"/>
      <c r="H266" s="56"/>
      <c r="I266" s="56"/>
      <c r="J266" s="56"/>
      <c r="K266" s="56"/>
      <c r="L266" s="56"/>
      <c r="M266" s="56"/>
      <c r="N266" s="23"/>
    </row>
    <row r="267" spans="5:14" s="20" customFormat="1" ht="15" customHeight="1" x14ac:dyDescent="0.2">
      <c r="E267" s="56"/>
      <c r="F267" s="56"/>
      <c r="G267" s="56"/>
      <c r="H267" s="56"/>
      <c r="I267" s="56"/>
      <c r="J267" s="56"/>
      <c r="K267" s="56"/>
      <c r="L267" s="56"/>
      <c r="M267" s="56"/>
      <c r="N267" s="23"/>
    </row>
    <row r="268" spans="5:14" s="20" customFormat="1" ht="15" customHeight="1" x14ac:dyDescent="0.2">
      <c r="E268" s="56"/>
      <c r="F268" s="56"/>
      <c r="G268" s="56"/>
      <c r="H268" s="56"/>
      <c r="I268" s="56"/>
      <c r="J268" s="56"/>
      <c r="K268" s="56"/>
      <c r="L268" s="56"/>
      <c r="M268" s="56"/>
      <c r="N268" s="23"/>
    </row>
    <row r="269" spans="5:14" s="20" customFormat="1" ht="15" customHeight="1" x14ac:dyDescent="0.2">
      <c r="E269" s="56"/>
      <c r="F269" s="56"/>
      <c r="G269" s="56"/>
      <c r="H269" s="56"/>
      <c r="I269" s="56"/>
      <c r="J269" s="56"/>
      <c r="K269" s="56"/>
      <c r="L269" s="56"/>
      <c r="M269" s="56"/>
      <c r="N269" s="23"/>
    </row>
    <row r="270" spans="5:14" s="20" customFormat="1" ht="15" customHeight="1" x14ac:dyDescent="0.2">
      <c r="E270" s="56"/>
      <c r="F270" s="56"/>
      <c r="G270" s="56"/>
      <c r="H270" s="56"/>
      <c r="I270" s="56"/>
      <c r="J270" s="56"/>
      <c r="K270" s="56"/>
      <c r="L270" s="56"/>
      <c r="M270" s="56"/>
      <c r="N270" s="23"/>
    </row>
    <row r="271" spans="5:14" s="20" customFormat="1" ht="15" customHeight="1" x14ac:dyDescent="0.2">
      <c r="E271" s="56"/>
      <c r="F271" s="56"/>
      <c r="G271" s="56"/>
      <c r="H271" s="56"/>
      <c r="I271" s="56"/>
      <c r="J271" s="56"/>
      <c r="K271" s="56"/>
      <c r="L271" s="56"/>
      <c r="M271" s="56"/>
      <c r="N271" s="23"/>
    </row>
    <row r="272" spans="5:14" s="20" customFormat="1" ht="15" customHeight="1" x14ac:dyDescent="0.2">
      <c r="E272" s="56"/>
      <c r="F272" s="56"/>
      <c r="G272" s="56"/>
      <c r="H272" s="56"/>
      <c r="I272" s="56"/>
      <c r="J272" s="56"/>
      <c r="K272" s="56"/>
      <c r="L272" s="56"/>
      <c r="M272" s="56"/>
      <c r="N272" s="23"/>
    </row>
    <row r="273" spans="5:14" s="20" customFormat="1" ht="15" customHeight="1" x14ac:dyDescent="0.2">
      <c r="E273" s="56"/>
      <c r="F273" s="56"/>
      <c r="G273" s="56"/>
      <c r="H273" s="56"/>
      <c r="I273" s="56"/>
      <c r="J273" s="56"/>
      <c r="K273" s="56"/>
      <c r="L273" s="56"/>
      <c r="M273" s="56"/>
      <c r="N273" s="23"/>
    </row>
    <row r="274" spans="5:14" s="20" customFormat="1" ht="15" customHeight="1" x14ac:dyDescent="0.2">
      <c r="E274" s="56"/>
      <c r="F274" s="56"/>
      <c r="G274" s="56"/>
      <c r="H274" s="56"/>
      <c r="I274" s="56"/>
      <c r="J274" s="56"/>
      <c r="K274" s="56"/>
      <c r="L274" s="56"/>
      <c r="M274" s="56"/>
      <c r="N274" s="23"/>
    </row>
    <row r="275" spans="5:14" s="20" customFormat="1" ht="15" customHeight="1" x14ac:dyDescent="0.2">
      <c r="E275" s="56"/>
      <c r="F275" s="56"/>
      <c r="G275" s="56"/>
      <c r="H275" s="56"/>
      <c r="I275" s="56"/>
      <c r="J275" s="56"/>
      <c r="K275" s="56"/>
      <c r="L275" s="56"/>
      <c r="M275" s="56"/>
      <c r="N275" s="23"/>
    </row>
    <row r="276" spans="5:14" s="20" customFormat="1" ht="15" customHeight="1" x14ac:dyDescent="0.2">
      <c r="E276" s="56"/>
      <c r="F276" s="56"/>
      <c r="G276" s="56"/>
      <c r="H276" s="56"/>
      <c r="I276" s="56"/>
      <c r="J276" s="56"/>
      <c r="K276" s="56"/>
      <c r="L276" s="56"/>
      <c r="M276" s="56"/>
      <c r="N276" s="23"/>
    </row>
    <row r="277" spans="5:14" s="20" customFormat="1" ht="15" customHeight="1" x14ac:dyDescent="0.2">
      <c r="E277" s="56"/>
      <c r="F277" s="56"/>
      <c r="G277" s="56"/>
      <c r="H277" s="56"/>
      <c r="I277" s="56"/>
      <c r="J277" s="56"/>
      <c r="K277" s="56"/>
      <c r="L277" s="56"/>
      <c r="M277" s="56"/>
      <c r="N277" s="23"/>
    </row>
    <row r="278" spans="5:14" s="20" customFormat="1" ht="15" customHeight="1" x14ac:dyDescent="0.2">
      <c r="E278" s="56"/>
      <c r="F278" s="56"/>
      <c r="G278" s="56"/>
      <c r="H278" s="56"/>
      <c r="I278" s="56"/>
      <c r="J278" s="56"/>
      <c r="K278" s="56"/>
      <c r="L278" s="56"/>
      <c r="M278" s="56"/>
      <c r="N278" s="23"/>
    </row>
    <row r="279" spans="5:14" s="20" customFormat="1" ht="15" customHeight="1" x14ac:dyDescent="0.2">
      <c r="E279" s="56"/>
      <c r="F279" s="56"/>
      <c r="G279" s="56"/>
      <c r="H279" s="56"/>
      <c r="I279" s="56"/>
      <c r="J279" s="56"/>
      <c r="K279" s="56"/>
      <c r="L279" s="56"/>
      <c r="M279" s="56"/>
      <c r="N279" s="23"/>
    </row>
    <row r="280" spans="5:14" s="20" customFormat="1" ht="15" customHeight="1" x14ac:dyDescent="0.2">
      <c r="E280" s="56"/>
      <c r="F280" s="56"/>
      <c r="G280" s="56"/>
      <c r="H280" s="56"/>
      <c r="I280" s="56"/>
      <c r="J280" s="56"/>
      <c r="K280" s="56"/>
      <c r="L280" s="56"/>
      <c r="M280" s="56"/>
      <c r="N280" s="23"/>
    </row>
    <row r="281" spans="5:14" s="20" customFormat="1" ht="15" customHeight="1" x14ac:dyDescent="0.2">
      <c r="E281" s="56"/>
      <c r="F281" s="56"/>
      <c r="G281" s="56"/>
      <c r="H281" s="56"/>
      <c r="I281" s="56"/>
      <c r="J281" s="56"/>
      <c r="K281" s="56"/>
      <c r="L281" s="56"/>
      <c r="M281" s="56"/>
      <c r="N281" s="23"/>
    </row>
    <row r="282" spans="5:14" s="20" customFormat="1" ht="15" customHeight="1" x14ac:dyDescent="0.2">
      <c r="E282" s="56"/>
      <c r="F282" s="56"/>
      <c r="G282" s="56"/>
      <c r="H282" s="56"/>
      <c r="I282" s="56"/>
      <c r="J282" s="56"/>
      <c r="K282" s="56"/>
      <c r="L282" s="56"/>
      <c r="M282" s="56"/>
      <c r="N282" s="23"/>
    </row>
    <row r="283" spans="5:14" s="20" customFormat="1" ht="15" customHeight="1" x14ac:dyDescent="0.2">
      <c r="E283" s="56"/>
      <c r="F283" s="56"/>
      <c r="G283" s="56"/>
      <c r="H283" s="56"/>
      <c r="I283" s="56"/>
      <c r="J283" s="56"/>
      <c r="K283" s="56"/>
      <c r="L283" s="56"/>
      <c r="M283" s="56"/>
      <c r="N283" s="23"/>
    </row>
    <row r="284" spans="5:14" s="20" customFormat="1" ht="15" customHeight="1" x14ac:dyDescent="0.2">
      <c r="E284" s="56"/>
      <c r="F284" s="56"/>
      <c r="G284" s="56"/>
      <c r="H284" s="56"/>
      <c r="I284" s="56"/>
      <c r="J284" s="56"/>
      <c r="K284" s="56"/>
      <c r="L284" s="56"/>
      <c r="M284" s="56"/>
      <c r="N284" s="23"/>
    </row>
    <row r="285" spans="5:14" ht="15" customHeight="1" x14ac:dyDescent="0.25"/>
    <row r="286" spans="5:14" ht="15" customHeight="1" x14ac:dyDescent="0.25"/>
    <row r="287" spans="5:14" ht="15" customHeight="1" x14ac:dyDescent="0.25"/>
    <row r="288" spans="5:14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</sheetData>
  <mergeCells count="35">
    <mergeCell ref="A86:B86"/>
    <mergeCell ref="A88:M88"/>
    <mergeCell ref="A90:B90"/>
    <mergeCell ref="A92:B92"/>
    <mergeCell ref="A59:M59"/>
    <mergeCell ref="A60:M60"/>
    <mergeCell ref="A61:M61"/>
    <mergeCell ref="A62:M62"/>
    <mergeCell ref="A63:B64"/>
    <mergeCell ref="M63:M64"/>
    <mergeCell ref="A71:B71"/>
    <mergeCell ref="A73:M73"/>
    <mergeCell ref="A77:B77"/>
    <mergeCell ref="A79:M79"/>
    <mergeCell ref="A82:B82"/>
    <mergeCell ref="A84:M84"/>
    <mergeCell ref="A1:M1"/>
    <mergeCell ref="A2:M2"/>
    <mergeCell ref="A3:M3"/>
    <mergeCell ref="A4:M4"/>
    <mergeCell ref="A5:B6"/>
    <mergeCell ref="M5:M6"/>
    <mergeCell ref="C5:D5"/>
    <mergeCell ref="F5:I5"/>
    <mergeCell ref="C63:D63"/>
    <mergeCell ref="F63:I63"/>
    <mergeCell ref="A66:M66"/>
    <mergeCell ref="A65:M65"/>
    <mergeCell ref="A7:M7"/>
    <mergeCell ref="A8:M8"/>
    <mergeCell ref="A22:B22"/>
    <mergeCell ref="A24:M24"/>
    <mergeCell ref="A26:B26"/>
    <mergeCell ref="A28:M28"/>
    <mergeCell ref="A57:B57"/>
  </mergeCells>
  <printOptions horizontalCentered="1"/>
  <pageMargins left="0" right="0" top="1" bottom="0.75" header="0.3" footer="0.3"/>
  <pageSetup scale="51" fitToHeight="0" orientation="landscape" r:id="rId1"/>
  <headerFooter>
    <oddFooter>&amp;C&amp;"Times New Roman,Regular"&amp;12Prepared by Azucena Holland &amp;D&amp;RPage &amp;P of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9C48E-621A-4254-8AC6-FC14D0930145}">
  <sheetPr>
    <pageSetUpPr fitToPage="1"/>
  </sheetPr>
  <dimension ref="A1:O31"/>
  <sheetViews>
    <sheetView zoomScale="90" zoomScaleNormal="90" workbookViewId="0">
      <selection activeCell="K22" sqref="K22"/>
    </sheetView>
  </sheetViews>
  <sheetFormatPr defaultRowHeight="15" x14ac:dyDescent="0.25"/>
  <cols>
    <col min="1" max="1" width="10.42578125" style="2" customWidth="1"/>
    <col min="2" max="2" width="50.7109375" style="2" customWidth="1"/>
    <col min="3" max="4" width="18.7109375" style="2" customWidth="1"/>
    <col min="5" max="5" width="3.7109375" style="6" customWidth="1"/>
    <col min="6" max="9" width="18.7109375" style="6" customWidth="1"/>
    <col min="10" max="10" width="3.7109375" style="6" customWidth="1"/>
    <col min="11" max="11" width="18.7109375" style="6" customWidth="1"/>
    <col min="12" max="12" width="3.7109375" style="6" customWidth="1"/>
    <col min="13" max="13" width="60.7109375" style="56" customWidth="1"/>
    <col min="14" max="14" width="30.7109375" style="5" customWidth="1"/>
    <col min="15" max="15" width="30.7109375" style="2" customWidth="1"/>
    <col min="16" max="16" width="30.7109375" customWidth="1"/>
  </cols>
  <sheetData>
    <row r="1" spans="1:15" s="7" customFormat="1" ht="18.75" x14ac:dyDescent="0.3">
      <c r="A1" s="189" t="s">
        <v>771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5" s="7" customFormat="1" ht="18.75" x14ac:dyDescent="0.3">
      <c r="A2" s="189" t="s">
        <v>772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5" s="7" customFormat="1" ht="18.75" x14ac:dyDescent="0.3">
      <c r="A3" s="189" t="s">
        <v>852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5" s="9" customFormat="1" ht="50.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8"/>
      <c r="O4" s="8"/>
    </row>
    <row r="5" spans="1:15" s="20" customFormat="1" ht="15.75" customHeight="1" x14ac:dyDescent="0.2">
      <c r="A5" s="183" t="s">
        <v>853</v>
      </c>
      <c r="B5" s="183"/>
      <c r="C5" s="191">
        <v>2020</v>
      </c>
      <c r="D5" s="191"/>
      <c r="E5" s="45"/>
      <c r="F5" s="191">
        <v>2021</v>
      </c>
      <c r="G5" s="191"/>
      <c r="H5" s="191"/>
      <c r="I5" s="191"/>
      <c r="J5" s="46"/>
      <c r="K5" s="47" t="s">
        <v>650</v>
      </c>
      <c r="L5" s="46"/>
      <c r="M5" s="192" t="s">
        <v>795</v>
      </c>
    </row>
    <row r="6" spans="1:15" s="20" customFormat="1" ht="12.75" x14ac:dyDescent="0.2">
      <c r="A6" s="183"/>
      <c r="B6" s="183"/>
      <c r="C6" s="48" t="s">
        <v>1</v>
      </c>
      <c r="D6" s="48" t="s">
        <v>653</v>
      </c>
      <c r="E6" s="49"/>
      <c r="F6" s="48" t="s">
        <v>1</v>
      </c>
      <c r="G6" s="48" t="s">
        <v>2</v>
      </c>
      <c r="H6" s="48" t="s">
        <v>954</v>
      </c>
      <c r="I6" s="48" t="s">
        <v>3</v>
      </c>
      <c r="J6" s="49"/>
      <c r="K6" s="50" t="s">
        <v>4</v>
      </c>
      <c r="L6" s="49"/>
      <c r="M6" s="192"/>
    </row>
    <row r="7" spans="1:15" s="9" customFormat="1" ht="24.95" customHeight="1" x14ac:dyDescent="0.25">
      <c r="A7" s="194" t="s">
        <v>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5" s="9" customFormat="1" x14ac:dyDescent="0.25">
      <c r="A8" s="186" t="s">
        <v>774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5" ht="15" customHeight="1" x14ac:dyDescent="0.25">
      <c r="A9" s="11" t="s">
        <v>0</v>
      </c>
      <c r="B9" s="37" t="s">
        <v>160</v>
      </c>
      <c r="C9" s="11"/>
      <c r="D9" s="13" t="s">
        <v>0</v>
      </c>
      <c r="E9" s="13"/>
      <c r="F9" s="14"/>
      <c r="G9" s="13"/>
      <c r="H9" s="13"/>
      <c r="I9" s="13" t="s">
        <v>0</v>
      </c>
      <c r="J9" s="23" t="s">
        <v>0</v>
      </c>
      <c r="K9" s="13"/>
      <c r="L9" s="13" t="s">
        <v>0</v>
      </c>
      <c r="N9"/>
      <c r="O9"/>
    </row>
    <row r="10" spans="1:15" ht="15" customHeight="1" x14ac:dyDescent="0.25">
      <c r="A10" s="11" t="s">
        <v>268</v>
      </c>
      <c r="B10" s="41" t="s">
        <v>269</v>
      </c>
      <c r="C10" s="13">
        <v>19000</v>
      </c>
      <c r="D10" s="13">
        <v>5361.3</v>
      </c>
      <c r="E10" s="14"/>
      <c r="F10" s="13">
        <v>8500</v>
      </c>
      <c r="G10" s="13">
        <v>0</v>
      </c>
      <c r="H10" s="13">
        <v>3679.76</v>
      </c>
      <c r="I10" s="23">
        <f>(H10/19)*26</f>
        <v>5035.4610526315792</v>
      </c>
      <c r="J10" s="14"/>
      <c r="K10" s="13">
        <v>5500</v>
      </c>
      <c r="L10" s="12"/>
      <c r="M10" s="12"/>
      <c r="N10"/>
      <c r="O10"/>
    </row>
    <row r="11" spans="1:15" ht="15.75" customHeight="1" thickBot="1" x14ac:dyDescent="0.3">
      <c r="A11" s="11"/>
      <c r="B11" s="37" t="s">
        <v>270</v>
      </c>
      <c r="C11" s="15">
        <f>SUM(C10)</f>
        <v>19000</v>
      </c>
      <c r="D11" s="15">
        <f>SUM(D10)</f>
        <v>5361.3</v>
      </c>
      <c r="E11" s="14"/>
      <c r="F11" s="15">
        <f t="shared" ref="F11:K11" si="0">SUM(F10)</f>
        <v>8500</v>
      </c>
      <c r="G11" s="15">
        <f t="shared" si="0"/>
        <v>0</v>
      </c>
      <c r="H11" s="15">
        <f t="shared" si="0"/>
        <v>3679.76</v>
      </c>
      <c r="I11" s="15">
        <f t="shared" si="0"/>
        <v>5035.4610526315792</v>
      </c>
      <c r="J11" s="14"/>
      <c r="K11" s="15">
        <f t="shared" si="0"/>
        <v>5500</v>
      </c>
      <c r="L11" s="12"/>
      <c r="M11" s="9"/>
      <c r="N11"/>
      <c r="O11"/>
    </row>
    <row r="12" spans="1:15" s="9" customFormat="1" ht="9.9499999999999993" customHeight="1" thickTop="1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5" s="9" customFormat="1" x14ac:dyDescent="0.25">
      <c r="A13" s="20"/>
      <c r="B13" s="37" t="s">
        <v>170</v>
      </c>
      <c r="C13" s="38"/>
      <c r="D13" s="12"/>
      <c r="E13" s="24"/>
      <c r="F13" s="39"/>
      <c r="G13" s="39"/>
      <c r="H13" s="39"/>
      <c r="I13" s="63"/>
      <c r="J13" s="64"/>
      <c r="K13" s="39"/>
      <c r="L13" s="64"/>
      <c r="M13" s="20"/>
    </row>
    <row r="14" spans="1:15" ht="15" customHeight="1" x14ac:dyDescent="0.25">
      <c r="A14" s="11" t="s">
        <v>854</v>
      </c>
      <c r="B14" s="41" t="s">
        <v>827</v>
      </c>
      <c r="C14" s="13">
        <v>0</v>
      </c>
      <c r="D14" s="13">
        <v>0</v>
      </c>
      <c r="E14" s="14"/>
      <c r="F14" s="13">
        <v>0</v>
      </c>
      <c r="G14" s="13">
        <v>0</v>
      </c>
      <c r="H14" s="13">
        <v>0</v>
      </c>
      <c r="I14" s="23">
        <f>(H14/19)*26</f>
        <v>0</v>
      </c>
      <c r="J14" s="14"/>
      <c r="K14" s="13">
        <v>0</v>
      </c>
      <c r="L14" s="12"/>
      <c r="M14" s="9"/>
      <c r="N14"/>
      <c r="O14"/>
    </row>
    <row r="15" spans="1:15" ht="15" customHeight="1" x14ac:dyDescent="0.25">
      <c r="A15" s="11" t="s">
        <v>271</v>
      </c>
      <c r="B15" s="41" t="s">
        <v>172</v>
      </c>
      <c r="C15" s="13">
        <v>1454</v>
      </c>
      <c r="D15" s="13">
        <v>410.19</v>
      </c>
      <c r="E15" s="14"/>
      <c r="F15" s="13">
        <v>650</v>
      </c>
      <c r="G15" s="13">
        <v>0</v>
      </c>
      <c r="H15" s="13">
        <v>233.33</v>
      </c>
      <c r="I15" s="23">
        <f>I11*0.0765</f>
        <v>385.21277052631581</v>
      </c>
      <c r="J15" s="14"/>
      <c r="K15" s="13">
        <v>425</v>
      </c>
      <c r="L15" s="12"/>
      <c r="M15" s="9"/>
      <c r="N15"/>
      <c r="O15"/>
    </row>
    <row r="16" spans="1:15" ht="15" customHeight="1" x14ac:dyDescent="0.25">
      <c r="A16" s="11" t="s">
        <v>272</v>
      </c>
      <c r="B16" s="41" t="s">
        <v>856</v>
      </c>
      <c r="C16" s="13">
        <v>0</v>
      </c>
      <c r="D16" s="13">
        <v>0</v>
      </c>
      <c r="E16" s="14"/>
      <c r="F16" s="13">
        <v>1300</v>
      </c>
      <c r="G16" s="13"/>
      <c r="H16" s="13">
        <v>975</v>
      </c>
      <c r="I16" s="23">
        <f>(H16/9)*12</f>
        <v>1300</v>
      </c>
      <c r="J16" s="14"/>
      <c r="K16" s="13">
        <v>1000</v>
      </c>
      <c r="L16" s="12"/>
      <c r="M16" s="9"/>
      <c r="N16"/>
      <c r="O16"/>
    </row>
    <row r="17" spans="1:15" ht="15" customHeight="1" x14ac:dyDescent="0.25">
      <c r="A17" s="11" t="s">
        <v>855</v>
      </c>
      <c r="B17" s="41" t="s">
        <v>829</v>
      </c>
      <c r="C17" s="13">
        <v>0</v>
      </c>
      <c r="D17" s="13">
        <v>0</v>
      </c>
      <c r="E17" s="14"/>
      <c r="F17" s="13">
        <v>0</v>
      </c>
      <c r="G17" s="13">
        <v>0</v>
      </c>
      <c r="H17" s="13">
        <v>0</v>
      </c>
      <c r="I17" s="23">
        <v>0</v>
      </c>
      <c r="J17" s="14"/>
      <c r="K17" s="13">
        <v>0</v>
      </c>
      <c r="L17" s="12"/>
      <c r="M17" s="9"/>
      <c r="N17"/>
      <c r="O17"/>
    </row>
    <row r="18" spans="1:15" ht="15.75" customHeight="1" thickBot="1" x14ac:dyDescent="0.3">
      <c r="A18" s="11" t="s">
        <v>0</v>
      </c>
      <c r="B18" s="37" t="s">
        <v>386</v>
      </c>
      <c r="C18" s="15">
        <f>SUM(C14:C17)</f>
        <v>1454</v>
      </c>
      <c r="D18" s="15">
        <f>SUM(D14:D17)</f>
        <v>410.19</v>
      </c>
      <c r="E18" s="14"/>
      <c r="F18" s="15">
        <f>SUM(F14:F17)</f>
        <v>1950</v>
      </c>
      <c r="G18" s="15">
        <f t="shared" ref="G18:H18" si="1">SUM(G14:G17)</f>
        <v>0</v>
      </c>
      <c r="H18" s="15">
        <f t="shared" si="1"/>
        <v>1208.33</v>
      </c>
      <c r="I18" s="15">
        <f>SUM(I14:I17)</f>
        <v>1685.2127705263158</v>
      </c>
      <c r="J18" s="14"/>
      <c r="K18" s="15">
        <f>SUM(K14:K17)</f>
        <v>1425</v>
      </c>
      <c r="L18" s="12"/>
      <c r="M18" s="9"/>
      <c r="N18"/>
      <c r="O18"/>
    </row>
    <row r="19" spans="1:15" s="3" customFormat="1" ht="15.75" customHeight="1" thickTop="1" thickBot="1" x14ac:dyDescent="0.3">
      <c r="A19" s="185" t="s">
        <v>777</v>
      </c>
      <c r="B19" s="185"/>
      <c r="C19" s="17">
        <f>C11+C18</f>
        <v>20454</v>
      </c>
      <c r="D19" s="17">
        <f>D11+D18</f>
        <v>5771.49</v>
      </c>
      <c r="E19" s="18"/>
      <c r="F19" s="17">
        <f>F11+F18</f>
        <v>10450</v>
      </c>
      <c r="G19" s="17">
        <f t="shared" ref="G19:I19" si="2">G11+G18</f>
        <v>0</v>
      </c>
      <c r="H19" s="17">
        <f t="shared" si="2"/>
        <v>4888.09</v>
      </c>
      <c r="I19" s="17">
        <f t="shared" si="2"/>
        <v>6720.6738231578947</v>
      </c>
      <c r="J19" s="18"/>
      <c r="K19" s="17">
        <f>K11+K18</f>
        <v>6925</v>
      </c>
      <c r="L19" s="19"/>
      <c r="M19" s="10"/>
    </row>
    <row r="20" spans="1:15" s="9" customFormat="1" ht="24.95" customHeight="1" thickTop="1" x14ac:dyDescent="0.25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</row>
    <row r="21" spans="1:15" s="9" customFormat="1" x14ac:dyDescent="0.25">
      <c r="A21" s="186" t="s">
        <v>782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15" s="9" customFormat="1" x14ac:dyDescent="0.25">
      <c r="A22" s="20" t="s">
        <v>274</v>
      </c>
      <c r="B22" s="61" t="s">
        <v>857</v>
      </c>
      <c r="C22" s="39">
        <v>5500</v>
      </c>
      <c r="D22" s="12">
        <v>1267.1500000000001</v>
      </c>
      <c r="E22" s="24"/>
      <c r="F22" s="39">
        <v>2000</v>
      </c>
      <c r="G22" s="39">
        <v>0</v>
      </c>
      <c r="H22" s="39">
        <v>2419.6</v>
      </c>
      <c r="I22" s="63">
        <v>2419.6</v>
      </c>
      <c r="J22" s="64"/>
      <c r="K22" s="39">
        <v>2500</v>
      </c>
      <c r="L22" s="64"/>
      <c r="M22" s="20"/>
    </row>
    <row r="23" spans="1:15" s="9" customFormat="1" x14ac:dyDescent="0.25">
      <c r="A23" s="20" t="s">
        <v>275</v>
      </c>
      <c r="B23" s="61" t="s">
        <v>276</v>
      </c>
      <c r="C23" s="39">
        <v>0</v>
      </c>
      <c r="D23" s="12">
        <v>7080</v>
      </c>
      <c r="E23" s="24"/>
      <c r="F23" s="39">
        <v>0</v>
      </c>
      <c r="G23" s="39">
        <v>0</v>
      </c>
      <c r="H23" s="39">
        <v>0</v>
      </c>
      <c r="I23" s="63">
        <v>0</v>
      </c>
      <c r="J23" s="64"/>
      <c r="K23" s="39">
        <v>0</v>
      </c>
      <c r="L23" s="64"/>
      <c r="M23" s="20"/>
    </row>
    <row r="24" spans="1:15" s="9" customFormat="1" ht="15.75" customHeight="1" thickBot="1" x14ac:dyDescent="0.3">
      <c r="A24" s="185" t="s">
        <v>783</v>
      </c>
      <c r="B24" s="185"/>
      <c r="C24" s="68">
        <f>SUM(C22:C23)</f>
        <v>5500</v>
      </c>
      <c r="D24" s="68">
        <f>SUM(D22:D23)</f>
        <v>8347.15</v>
      </c>
      <c r="E24" s="69"/>
      <c r="F24" s="68">
        <f>SUM(F22:F23)</f>
        <v>2000</v>
      </c>
      <c r="G24" s="68">
        <f>SUM(G22:G23)</f>
        <v>0</v>
      </c>
      <c r="H24" s="68">
        <f>SUM(H22:H23)</f>
        <v>2419.6</v>
      </c>
      <c r="I24" s="68">
        <f>SUM(I22:I23)</f>
        <v>2419.6</v>
      </c>
      <c r="J24" s="69"/>
      <c r="K24" s="68">
        <f>SUM(K22:K23)</f>
        <v>2500</v>
      </c>
      <c r="L24" s="69"/>
      <c r="M24" s="20"/>
    </row>
    <row r="25" spans="1:15" s="9" customFormat="1" ht="24.95" customHeight="1" thickTop="1" x14ac:dyDescent="0.2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</row>
    <row r="26" spans="1:15" s="3" customFormat="1" ht="15.75" customHeight="1" thickBot="1" x14ac:dyDescent="0.3">
      <c r="A26" s="183" t="s">
        <v>858</v>
      </c>
      <c r="B26" s="183"/>
      <c r="C26" s="58">
        <f>C19+C24</f>
        <v>25954</v>
      </c>
      <c r="D26" s="58">
        <f>D19+D24</f>
        <v>14118.64</v>
      </c>
      <c r="E26" s="59"/>
      <c r="F26" s="58">
        <f>F19+F24</f>
        <v>12450</v>
      </c>
      <c r="G26" s="58">
        <f t="shared" ref="G26:H26" si="3">G19+G24</f>
        <v>0</v>
      </c>
      <c r="H26" s="58">
        <f t="shared" si="3"/>
        <v>7307.6900000000005</v>
      </c>
      <c r="I26" s="58">
        <f>I19+I24</f>
        <v>9140.2738231578951</v>
      </c>
      <c r="J26" s="59"/>
      <c r="K26" s="58">
        <f>K19+K24</f>
        <v>9425</v>
      </c>
      <c r="L26" s="19"/>
      <c r="M26" s="10"/>
    </row>
    <row r="27" spans="1:15" ht="15" customHeight="1" thickTop="1" x14ac:dyDescent="0.25">
      <c r="A27" s="20"/>
      <c r="B27" s="20"/>
      <c r="C27" s="20"/>
      <c r="D27" s="56"/>
      <c r="E27" s="56"/>
      <c r="F27" s="56"/>
      <c r="G27" s="56"/>
      <c r="H27" s="56"/>
      <c r="I27" s="56"/>
      <c r="J27" s="56"/>
      <c r="K27" s="56"/>
      <c r="L27" s="56"/>
      <c r="M27" s="23"/>
      <c r="N27" s="2"/>
      <c r="O27"/>
    </row>
    <row r="28" spans="1:15" ht="15" customHeight="1" x14ac:dyDescent="0.25">
      <c r="A28" s="20"/>
      <c r="B28" s="20"/>
      <c r="C28" s="20"/>
      <c r="D28" s="20"/>
      <c r="E28" s="56"/>
      <c r="F28" s="56"/>
      <c r="G28" s="56"/>
      <c r="H28" s="56"/>
      <c r="I28" s="56"/>
      <c r="J28" s="56"/>
      <c r="K28" s="56"/>
      <c r="L28" s="56"/>
      <c r="N28" s="23"/>
    </row>
    <row r="29" spans="1:15" x14ac:dyDescent="0.25">
      <c r="A29" s="20"/>
      <c r="B29" s="20"/>
      <c r="C29" s="20"/>
      <c r="D29" s="20"/>
      <c r="E29" s="56"/>
      <c r="F29" s="56"/>
      <c r="G29" s="56"/>
      <c r="H29" s="56"/>
      <c r="I29" s="56"/>
      <c r="J29" s="56"/>
      <c r="K29" s="56"/>
      <c r="L29" s="56"/>
      <c r="N29" s="23"/>
    </row>
    <row r="30" spans="1:15" x14ac:dyDescent="0.25">
      <c r="A30" s="20"/>
      <c r="B30" s="20"/>
      <c r="C30" s="20"/>
      <c r="D30" s="20"/>
      <c r="E30" s="56"/>
      <c r="F30" s="56"/>
      <c r="G30" s="56"/>
      <c r="H30" s="56"/>
      <c r="I30" s="56"/>
      <c r="J30" s="56"/>
      <c r="K30" s="56"/>
      <c r="L30" s="56"/>
      <c r="N30" s="23"/>
    </row>
    <row r="31" spans="1:15" x14ac:dyDescent="0.25">
      <c r="A31" s="20"/>
      <c r="B31" s="20"/>
      <c r="C31" s="20"/>
      <c r="D31" s="20"/>
      <c r="E31" s="56"/>
      <c r="F31" s="56"/>
      <c r="G31" s="56"/>
      <c r="H31" s="56"/>
      <c r="I31" s="56"/>
      <c r="J31" s="56"/>
      <c r="K31" s="56"/>
      <c r="L31" s="56"/>
      <c r="N31" s="23"/>
    </row>
  </sheetData>
  <mergeCells count="17">
    <mergeCell ref="A21:M21"/>
    <mergeCell ref="A24:B24"/>
    <mergeCell ref="A7:M7"/>
    <mergeCell ref="A25:M25"/>
    <mergeCell ref="A26:B26"/>
    <mergeCell ref="A8:M8"/>
    <mergeCell ref="A12:M12"/>
    <mergeCell ref="A19:B19"/>
    <mergeCell ref="A20:M20"/>
    <mergeCell ref="A1:M1"/>
    <mergeCell ref="A2:M2"/>
    <mergeCell ref="A3:M3"/>
    <mergeCell ref="A4:M4"/>
    <mergeCell ref="A5:B6"/>
    <mergeCell ref="M5:M6"/>
    <mergeCell ref="C5:D5"/>
    <mergeCell ref="F5:I5"/>
  </mergeCells>
  <printOptions horizontalCentered="1"/>
  <pageMargins left="0" right="0" top="1" bottom="0.75" header="0.3" footer="0.3"/>
  <pageSetup scale="51" fitToHeight="0" orientation="landscape" r:id="rId1"/>
  <headerFooter>
    <oddFooter>&amp;C&amp;"Times New Roman,Regular"&amp;12Prepared by Azucena Holland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</vt:lpstr>
      <vt:lpstr>PUBLIC SAFETY BUILDING WORKSHEE</vt:lpstr>
      <vt:lpstr>REVENUE WORKSHEET</vt:lpstr>
      <vt:lpstr>CARES ACT WORKSHEET</vt:lpstr>
      <vt:lpstr>LEGISTATIVE WORKSHEET</vt:lpstr>
      <vt:lpstr>JUDICAIL WORKSHEET</vt:lpstr>
      <vt:lpstr>ELECTIONS WORKSHEET</vt:lpstr>
      <vt:lpstr>FINANCE &amp; ADMIN WORKSHEET</vt:lpstr>
      <vt:lpstr>JANITORIAL WORKSHEET</vt:lpstr>
      <vt:lpstr>POLICE DEPARTMENT WORKSHEET</vt:lpstr>
      <vt:lpstr>FIRE DEPARTMENT WORKSHEET</vt:lpstr>
      <vt:lpstr>DISPATCH DEPARTMENT</vt:lpstr>
      <vt:lpstr>AMUBULANCE</vt:lpstr>
      <vt:lpstr>PUBLIC WORKS</vt:lpstr>
      <vt:lpstr>CEMETERY</vt:lpstr>
      <vt:lpstr>PARKS &amp; RECREATION</vt:lpstr>
      <vt:lpstr>SWIMMING POOL</vt:lpstr>
      <vt:lpstr>FAIRGROUNDS</vt:lpstr>
      <vt:lpstr>MUSEUM</vt:lpstr>
      <vt:lpstr>LIBRARY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Estrada</dc:creator>
  <cp:lastModifiedBy>Shannon Wallace</cp:lastModifiedBy>
  <cp:lastPrinted>2023-06-19T17:13:39Z</cp:lastPrinted>
  <dcterms:created xsi:type="dcterms:W3CDTF">2021-07-27T23:42:02Z</dcterms:created>
  <dcterms:modified xsi:type="dcterms:W3CDTF">2023-06-19T17:58:32Z</dcterms:modified>
</cp:coreProperties>
</file>